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WSNUSER\Desktop\"/>
    </mc:Choice>
  </mc:AlternateContent>
  <xr:revisionPtr revIDLastSave="0" documentId="13_ncr:1_{C18D3918-EDC2-4934-A3FE-3D06230C760E}" xr6:coauthVersionLast="36" xr6:coauthVersionMax="36" xr10:uidLastSave="{00000000-0000-0000-0000-000000000000}"/>
  <bookViews>
    <workbookView xWindow="0" yWindow="0" windowWidth="28800" windowHeight="11505" firstSheet="2" activeTab="9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List3" sheetId="14" state="hidden" r:id="rId4"/>
    <sheet name="Rashodi prema funkcijskoj k " sheetId="11" r:id="rId5"/>
    <sheet name="Račun financiranja " sheetId="9" r:id="rId6"/>
    <sheet name="Račun financiranja prema i.f." sheetId="16" r:id="rId7"/>
    <sheet name="Račun fin prema izvorima f" sheetId="10" state="hidden" r:id="rId8"/>
    <sheet name="List4" sheetId="15" state="hidden" r:id="rId9"/>
    <sheet name="Programska klasifikacija" sheetId="7" r:id="rId10"/>
    <sheet name="List2" sheetId="13" state="hidden" r:id="rId11"/>
    <sheet name="List1" sheetId="12" state="hidden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7" l="1"/>
  <c r="H12" i="7"/>
  <c r="H13" i="7"/>
  <c r="H14" i="7"/>
  <c r="H15" i="7"/>
  <c r="H16" i="7"/>
  <c r="H17" i="7"/>
  <c r="H24" i="7"/>
  <c r="H25" i="7"/>
  <c r="H26" i="7"/>
  <c r="H27" i="7"/>
  <c r="H28" i="7"/>
  <c r="H29" i="7"/>
  <c r="H30" i="7"/>
  <c r="H31" i="7"/>
  <c r="H35" i="7"/>
  <c r="H36" i="7"/>
  <c r="H37" i="7"/>
  <c r="H38" i="7"/>
  <c r="H39" i="7"/>
  <c r="H40" i="7"/>
  <c r="H41" i="7"/>
  <c r="H43" i="7"/>
  <c r="H44" i="7"/>
  <c r="H68" i="7"/>
  <c r="H70" i="7"/>
  <c r="H71" i="7"/>
  <c r="H72" i="7"/>
  <c r="H74" i="7"/>
  <c r="H76" i="7"/>
  <c r="H77" i="7"/>
  <c r="H78" i="7"/>
  <c r="H79" i="7"/>
  <c r="H84" i="7"/>
  <c r="H85" i="7"/>
  <c r="H86" i="7"/>
  <c r="H89" i="7"/>
  <c r="H90" i="7"/>
  <c r="H91" i="7"/>
  <c r="H92" i="7"/>
  <c r="H93" i="7"/>
  <c r="H94" i="7"/>
  <c r="H95" i="7"/>
  <c r="H98" i="7"/>
  <c r="H99" i="7"/>
  <c r="H100" i="7"/>
  <c r="H101" i="7"/>
  <c r="H105" i="7"/>
  <c r="H109" i="7"/>
  <c r="H110" i="7"/>
  <c r="H111" i="7"/>
  <c r="H112" i="7"/>
  <c r="H113" i="7"/>
  <c r="H114" i="7"/>
  <c r="H115" i="7"/>
  <c r="H116" i="7"/>
  <c r="H117" i="7"/>
  <c r="H130" i="7"/>
  <c r="H131" i="7"/>
  <c r="H132" i="7"/>
  <c r="H133" i="7"/>
  <c r="H134" i="7"/>
  <c r="H135" i="7"/>
  <c r="H136" i="7"/>
  <c r="H143" i="7"/>
  <c r="H144" i="7"/>
  <c r="H148" i="7"/>
  <c r="H149" i="7"/>
  <c r="H150" i="7"/>
  <c r="H151" i="7"/>
  <c r="H152" i="7"/>
  <c r="H153" i="7"/>
  <c r="H155" i="7"/>
  <c r="H156" i="7"/>
  <c r="H158" i="7"/>
  <c r="H163" i="7"/>
  <c r="H172" i="7"/>
  <c r="H175" i="7"/>
  <c r="H176" i="7"/>
  <c r="H177" i="7"/>
  <c r="H178" i="7"/>
  <c r="H179" i="7"/>
  <c r="H182" i="7"/>
  <c r="H183" i="7"/>
  <c r="H198" i="7"/>
  <c r="H202" i="7"/>
  <c r="H203" i="7"/>
  <c r="H204" i="7"/>
  <c r="H10" i="7"/>
  <c r="G99" i="7" l="1"/>
  <c r="G103" i="7"/>
  <c r="G17" i="7" l="1"/>
  <c r="G16" i="7" s="1"/>
  <c r="G12" i="7"/>
  <c r="G11" i="7" s="1"/>
  <c r="G29" i="7"/>
  <c r="G25" i="7"/>
  <c r="G24" i="7" s="1"/>
  <c r="G33" i="7"/>
  <c r="G32" i="7" s="1"/>
  <c r="G36" i="7"/>
  <c r="G35" i="7" s="1"/>
  <c r="G87" i="7"/>
  <c r="G85" i="7"/>
  <c r="G77" i="7"/>
  <c r="G71" i="7"/>
  <c r="G70" i="7" s="1"/>
  <c r="G44" i="7"/>
  <c r="G68" i="7"/>
  <c r="G41" i="7"/>
  <c r="G40" i="7" s="1"/>
  <c r="G91" i="7"/>
  <c r="G90" i="7" s="1"/>
  <c r="G89" i="7" s="1"/>
  <c r="G95" i="7"/>
  <c r="G94" i="7" s="1"/>
  <c r="G93" i="7" s="1"/>
  <c r="G101" i="7"/>
  <c r="G100" i="7" s="1"/>
  <c r="G116" i="7"/>
  <c r="G111" i="7"/>
  <c r="G113" i="7"/>
  <c r="G31" i="7" l="1"/>
  <c r="G10" i="7"/>
  <c r="G9" i="7" s="1"/>
  <c r="G43" i="7"/>
  <c r="G39" i="7" s="1"/>
  <c r="G38" i="7" s="1"/>
  <c r="G110" i="7"/>
  <c r="G109" i="7" s="1"/>
  <c r="G105" i="7" s="1"/>
  <c r="G146" i="7"/>
  <c r="G143" i="7"/>
  <c r="F143" i="7"/>
  <c r="G137" i="7"/>
  <c r="G136" i="7" s="1"/>
  <c r="G132" i="7"/>
  <c r="G131" i="7" s="1"/>
  <c r="G177" i="7"/>
  <c r="G179" i="7"/>
  <c r="G175" i="7"/>
  <c r="G155" i="7"/>
  <c r="G151" i="7"/>
  <c r="G200" i="7"/>
  <c r="G199" i="7" s="1"/>
  <c r="G203" i="7"/>
  <c r="G202" i="7" s="1"/>
  <c r="G8" i="8"/>
  <c r="G10" i="8"/>
  <c r="G11" i="8"/>
  <c r="G12" i="8"/>
  <c r="G14" i="8"/>
  <c r="G15" i="8"/>
  <c r="G17" i="8"/>
  <c r="G18" i="8"/>
  <c r="G25" i="8"/>
  <c r="G29" i="8"/>
  <c r="G31" i="8"/>
  <c r="G36" i="8"/>
  <c r="G38" i="8"/>
  <c r="G39" i="8"/>
  <c r="G41" i="8"/>
  <c r="G42" i="8"/>
  <c r="G43" i="8"/>
  <c r="G45" i="8"/>
  <c r="G46" i="8"/>
  <c r="G49" i="8"/>
  <c r="G50" i="8"/>
  <c r="G52" i="8"/>
  <c r="G53" i="8"/>
  <c r="G54" i="8"/>
  <c r="G55" i="8"/>
  <c r="G60" i="8"/>
  <c r="G61" i="8"/>
  <c r="G64" i="8"/>
  <c r="G66" i="8"/>
  <c r="G70" i="8"/>
  <c r="G71" i="8"/>
  <c r="G7" i="8"/>
  <c r="F8" i="8"/>
  <c r="F10" i="8"/>
  <c r="F11" i="8"/>
  <c r="F14" i="8"/>
  <c r="F15" i="8"/>
  <c r="F17" i="8"/>
  <c r="F18" i="8"/>
  <c r="F19" i="8"/>
  <c r="F20" i="8"/>
  <c r="F25" i="8"/>
  <c r="F29" i="8"/>
  <c r="F31" i="8"/>
  <c r="F36" i="8"/>
  <c r="F41" i="8"/>
  <c r="F43" i="8"/>
  <c r="F45" i="8"/>
  <c r="F46" i="8"/>
  <c r="F50" i="8"/>
  <c r="F52" i="8"/>
  <c r="F53" i="8"/>
  <c r="F54" i="8"/>
  <c r="F55" i="8"/>
  <c r="F60" i="8"/>
  <c r="F61" i="8"/>
  <c r="F64" i="8"/>
  <c r="F66" i="8"/>
  <c r="F71" i="8"/>
  <c r="G130" i="7" l="1"/>
  <c r="G150" i="7"/>
  <c r="G149" i="7" s="1"/>
  <c r="G148" i="7" s="1"/>
  <c r="G198" i="7"/>
  <c r="F7" i="8"/>
  <c r="G98" i="7" l="1"/>
  <c r="G8" i="7" s="1"/>
  <c r="E64" i="8"/>
  <c r="E43" i="8"/>
  <c r="E61" i="8"/>
  <c r="E8" i="8" l="1"/>
  <c r="E7" i="8"/>
  <c r="E60" i="8"/>
  <c r="E45" i="8"/>
  <c r="E42" i="8"/>
  <c r="E49" i="8"/>
  <c r="E52" i="8"/>
  <c r="E73" i="8"/>
  <c r="E70" i="8"/>
  <c r="E41" i="8" s="1"/>
  <c r="E26" i="8"/>
  <c r="E25" i="8" s="1"/>
  <c r="E38" i="8"/>
  <c r="E22" i="8"/>
  <c r="E17" i="8"/>
  <c r="E10" i="8"/>
  <c r="E14" i="8"/>
  <c r="H44" i="3"/>
  <c r="E6" i="8" l="1"/>
  <c r="K58" i="3"/>
  <c r="K85" i="3"/>
  <c r="J56" i="3"/>
  <c r="J57" i="3"/>
  <c r="J58" i="3"/>
  <c r="J61" i="3"/>
  <c r="J64" i="3"/>
  <c r="J65" i="3"/>
  <c r="J66" i="3"/>
  <c r="J69" i="3"/>
  <c r="J70" i="3"/>
  <c r="J71" i="3"/>
  <c r="J72" i="3"/>
  <c r="J73" i="3"/>
  <c r="J74" i="3"/>
  <c r="J76" i="3"/>
  <c r="J77" i="3"/>
  <c r="J78" i="3"/>
  <c r="J79" i="3"/>
  <c r="J80" i="3"/>
  <c r="J81" i="3"/>
  <c r="J82" i="3"/>
  <c r="J83" i="3"/>
  <c r="J84" i="3"/>
  <c r="J85" i="3"/>
  <c r="J87" i="3"/>
  <c r="J88" i="3"/>
  <c r="J89" i="3"/>
  <c r="J90" i="3"/>
  <c r="J91" i="3"/>
  <c r="J94" i="3"/>
  <c r="J99" i="3"/>
  <c r="J102" i="3"/>
  <c r="J106" i="3"/>
  <c r="J111" i="3"/>
  <c r="J113" i="3"/>
  <c r="J114" i="3"/>
  <c r="J116" i="3"/>
  <c r="I115" i="3" l="1"/>
  <c r="I105" i="3"/>
  <c r="I118" i="3"/>
  <c r="I117" i="3" s="1"/>
  <c r="I110" i="3"/>
  <c r="I108" i="3"/>
  <c r="K108" i="3" s="1"/>
  <c r="I101" i="3"/>
  <c r="I98" i="3"/>
  <c r="I93" i="3"/>
  <c r="I86" i="3"/>
  <c r="I75" i="3"/>
  <c r="I68" i="3"/>
  <c r="I63" i="3"/>
  <c r="I59" i="3"/>
  <c r="I55" i="3"/>
  <c r="K39" i="3"/>
  <c r="J16" i="3"/>
  <c r="J17" i="3"/>
  <c r="J19" i="3"/>
  <c r="J23" i="3"/>
  <c r="J26" i="3"/>
  <c r="J30" i="3"/>
  <c r="J32" i="3"/>
  <c r="J36" i="3"/>
  <c r="J37" i="3"/>
  <c r="J39" i="3"/>
  <c r="J43" i="3"/>
  <c r="I100" i="3" l="1"/>
  <c r="K101" i="3"/>
  <c r="J101" i="3"/>
  <c r="I97" i="3"/>
  <c r="K98" i="3"/>
  <c r="J98" i="3"/>
  <c r="J110" i="3"/>
  <c r="K110" i="3"/>
  <c r="J59" i="3"/>
  <c r="K59" i="3"/>
  <c r="I54" i="3"/>
  <c r="J55" i="3"/>
  <c r="K55" i="3"/>
  <c r="K105" i="3"/>
  <c r="J105" i="3"/>
  <c r="K63" i="3"/>
  <c r="J63" i="3"/>
  <c r="I104" i="3"/>
  <c r="K68" i="3"/>
  <c r="J68" i="3"/>
  <c r="J115" i="3"/>
  <c r="K115" i="3"/>
  <c r="J75" i="3"/>
  <c r="K75" i="3"/>
  <c r="I107" i="3"/>
  <c r="J107" i="3" s="1"/>
  <c r="J86" i="3"/>
  <c r="K86" i="3"/>
  <c r="I92" i="3"/>
  <c r="J93" i="3"/>
  <c r="K93" i="3"/>
  <c r="I62" i="3"/>
  <c r="J54" i="3" l="1"/>
  <c r="J104" i="3"/>
  <c r="I103" i="3"/>
  <c r="I53" i="3"/>
  <c r="J62" i="3"/>
  <c r="J92" i="3"/>
  <c r="J97" i="3"/>
  <c r="J100" i="3"/>
  <c r="I42" i="3"/>
  <c r="I38" i="3"/>
  <c r="I35" i="3"/>
  <c r="I28" i="3"/>
  <c r="I31" i="3"/>
  <c r="I25" i="3"/>
  <c r="I22" i="3"/>
  <c r="I21" i="3" s="1"/>
  <c r="I18" i="3"/>
  <c r="I15" i="3"/>
  <c r="J53" i="3" l="1"/>
  <c r="I52" i="3"/>
  <c r="J103" i="3"/>
  <c r="I27" i="3"/>
  <c r="J27" i="3"/>
  <c r="J21" i="3"/>
  <c r="J25" i="3"/>
  <c r="K25" i="3"/>
  <c r="I24" i="3"/>
  <c r="K31" i="3"/>
  <c r="J31" i="3"/>
  <c r="J28" i="3"/>
  <c r="K28" i="3"/>
  <c r="K35" i="3"/>
  <c r="J35" i="3"/>
  <c r="I34" i="3"/>
  <c r="K15" i="3"/>
  <c r="J15" i="3"/>
  <c r="J38" i="3"/>
  <c r="K18" i="3"/>
  <c r="J18" i="3"/>
  <c r="K42" i="3"/>
  <c r="J42" i="3"/>
  <c r="I12" i="3"/>
  <c r="I41" i="3"/>
  <c r="J22" i="3"/>
  <c r="K22" i="3"/>
  <c r="G7" i="11"/>
  <c r="G8" i="11"/>
  <c r="G9" i="11"/>
  <c r="G6" i="11"/>
  <c r="F7" i="11"/>
  <c r="F8" i="11"/>
  <c r="F9" i="11"/>
  <c r="F6" i="11"/>
  <c r="J12" i="3" l="1"/>
  <c r="I11" i="3"/>
  <c r="J24" i="3"/>
  <c r="J41" i="3"/>
  <c r="I40" i="3"/>
  <c r="J34" i="3"/>
  <c r="F184" i="7"/>
  <c r="F203" i="7"/>
  <c r="F202" i="7" s="1"/>
  <c r="F200" i="7"/>
  <c r="F199" i="7" s="1"/>
  <c r="F196" i="7"/>
  <c r="F195" i="7" s="1"/>
  <c r="F193" i="7"/>
  <c r="F189" i="7"/>
  <c r="F187" i="7"/>
  <c r="F177" i="7"/>
  <c r="F175" i="7"/>
  <c r="F151" i="7"/>
  <c r="F198" i="7" l="1"/>
  <c r="J40" i="3"/>
  <c r="J11" i="3"/>
  <c r="I10" i="3"/>
  <c r="F186" i="7"/>
  <c r="F179" i="7"/>
  <c r="F155" i="7"/>
  <c r="F150" i="7" l="1"/>
  <c r="F149" i="7" s="1"/>
  <c r="F148" i="7" s="1"/>
  <c r="F136" i="7"/>
  <c r="F132" i="7"/>
  <c r="F131" i="7" s="1"/>
  <c r="F126" i="7"/>
  <c r="F125" i="7" s="1"/>
  <c r="F124" i="7" s="1"/>
  <c r="F121" i="7"/>
  <c r="F119" i="7"/>
  <c r="F111" i="7"/>
  <c r="F116" i="7"/>
  <c r="F113" i="7"/>
  <c r="F106" i="7"/>
  <c r="F100" i="7"/>
  <c r="F99" i="7" s="1"/>
  <c r="F130" i="7" l="1"/>
  <c r="F118" i="7"/>
  <c r="F110" i="7"/>
  <c r="F94" i="7"/>
  <c r="F93" i="7" s="1"/>
  <c r="F91" i="7"/>
  <c r="F90" i="7" s="1"/>
  <c r="F89" i="7" s="1"/>
  <c r="F85" i="7"/>
  <c r="F77" i="7"/>
  <c r="F71" i="7"/>
  <c r="F43" i="7"/>
  <c r="F109" i="7" l="1"/>
  <c r="F105" i="7" s="1"/>
  <c r="F98" i="7" s="1"/>
  <c r="F70" i="7"/>
  <c r="F40" i="7"/>
  <c r="F36" i="7"/>
  <c r="F35" i="7" s="1"/>
  <c r="F33" i="7"/>
  <c r="F32" i="7" s="1"/>
  <c r="F25" i="7"/>
  <c r="F29" i="7"/>
  <c r="F19" i="7"/>
  <c r="F18" i="7" s="1"/>
  <c r="F39" i="7" l="1"/>
  <c r="F38" i="7" s="1"/>
  <c r="F31" i="7"/>
  <c r="F24" i="7"/>
  <c r="F16" i="7"/>
  <c r="F12" i="7"/>
  <c r="F11" i="7" l="1"/>
  <c r="F10" i="7" s="1"/>
  <c r="F9" i="7" s="1"/>
  <c r="F8" i="7" s="1"/>
  <c r="D41" i="8"/>
  <c r="D73" i="8"/>
  <c r="D70" i="8"/>
  <c r="D60" i="8"/>
  <c r="D52" i="8"/>
  <c r="D49" i="8"/>
  <c r="D42" i="8"/>
  <c r="D45" i="8"/>
  <c r="D38" i="8"/>
  <c r="D25" i="8"/>
  <c r="D6" i="8" s="1"/>
  <c r="D17" i="8"/>
  <c r="D22" i="8"/>
  <c r="D14" i="8"/>
  <c r="D10" i="8"/>
  <c r="D7" i="8"/>
  <c r="H103" i="3"/>
  <c r="K103" i="3" s="1"/>
  <c r="H114" i="3"/>
  <c r="K114" i="3" s="1"/>
  <c r="H62" i="3"/>
  <c r="K62" i="3" s="1"/>
  <c r="H92" i="3"/>
  <c r="K92" i="3" s="1"/>
  <c r="H97" i="3"/>
  <c r="K97" i="3" s="1"/>
  <c r="H100" i="3"/>
  <c r="K100" i="3" s="1"/>
  <c r="H54" i="3" l="1"/>
  <c r="H53" i="3" l="1"/>
  <c r="K54" i="3"/>
  <c r="H41" i="3"/>
  <c r="H38" i="3"/>
  <c r="K38" i="3" s="1"/>
  <c r="H34" i="3"/>
  <c r="K34" i="3" s="1"/>
  <c r="H27" i="3"/>
  <c r="K27" i="3" s="1"/>
  <c r="H24" i="3"/>
  <c r="K24" i="3" s="1"/>
  <c r="H21" i="3"/>
  <c r="K21" i="3" s="1"/>
  <c r="H12" i="3"/>
  <c r="H52" i="3" l="1"/>
  <c r="K53" i="3"/>
  <c r="H11" i="3"/>
  <c r="K11" i="3" s="1"/>
  <c r="K12" i="3"/>
  <c r="H40" i="3"/>
  <c r="K40" i="3" s="1"/>
  <c r="K41" i="3"/>
  <c r="H10" i="3"/>
  <c r="I12" i="1"/>
  <c r="K10" i="1" l="1"/>
  <c r="K11" i="1"/>
  <c r="K12" i="1"/>
  <c r="K13" i="1"/>
  <c r="K14" i="1"/>
  <c r="J10" i="1" l="1"/>
  <c r="J11" i="1"/>
  <c r="J12" i="1"/>
  <c r="J13" i="1"/>
  <c r="J14" i="1"/>
  <c r="I9" i="1" l="1"/>
  <c r="K9" i="1" l="1"/>
  <c r="J9" i="1"/>
  <c r="I15" i="1"/>
  <c r="G12" i="1"/>
  <c r="G9" i="1"/>
  <c r="G15" i="1" s="1"/>
  <c r="H12" i="1" l="1"/>
  <c r="H9" i="1"/>
  <c r="H15" i="1" l="1"/>
</calcChain>
</file>

<file path=xl/sharedStrings.xml><?xml version="1.0" encoding="utf-8"?>
<sst xmlns="http://schemas.openxmlformats.org/spreadsheetml/2006/main" count="524" uniqueCount="331">
  <si>
    <t>PRIHODI UKUPNO</t>
  </si>
  <si>
    <t>RASHODI UKUPNO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</si>
  <si>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</si>
  <si>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</si>
  <si>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</si>
  <si>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</si>
  <si>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</si>
  <si>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</si>
  <si>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</si>
  <si>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</si>
  <si>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</si>
  <si>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</si>
  <si>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</si>
  <si>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</si>
  <si>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</si>
  <si>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</si>
  <si>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</si>
  <si>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</si>
  <si>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</si>
  <si>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</si>
  <si>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</si>
  <si>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</si>
  <si>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</si>
  <si>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</si>
  <si>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>Tekuće pomoći od inozemnih vlada</t>
  </si>
  <si>
    <t xml:space="preserve"> Prihodi od prodaje proizvoda i robe te pruženih usluga i prihodi od donacija</t>
  </si>
  <si>
    <t>Prihodi od prodaje proizvoda i robe te pruženih usluga</t>
  </si>
  <si>
    <t>Prihodi od prodaje proizvoda i robe</t>
  </si>
  <si>
    <t>….</t>
  </si>
  <si>
    <t>Prihodi od prodaje proizvedene dugotrajne imovine</t>
  </si>
  <si>
    <t>Prihodi od prodaje građevinskih objekata</t>
  </si>
  <si>
    <t>Stambeni objekti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</si>
  <si>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</si>
  <si>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</si>
  <si>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</si>
  <si>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</si>
  <si>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</si>
  <si>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</si>
  <si>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21 Doprinosi za mirovinsko osiguranje</t>
  </si>
  <si>
    <t>2 Doprinosi</t>
  </si>
  <si>
    <t>12 Sredstva učešća za pomoći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</si>
  <si>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</si>
  <si>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</si>
  <si>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</si>
  <si>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</si>
  <si>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</si>
  <si>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</si>
  <si>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</si>
  <si>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</si>
  <si>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</si>
  <si>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</si>
  <si>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</si>
  <si>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</si>
  <si>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</si>
  <si>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</si>
  <si>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</si>
  <si>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</si>
  <si>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</si>
  <si>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</si>
  <si>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</si>
  <si>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</si>
  <si>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</si>
  <si>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</si>
  <si>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</si>
  <si>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</si>
  <si>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</si>
  <si>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</si>
  <si>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</si>
  <si>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</si>
  <si>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</si>
  <si>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 xml:space="preserve"> RAČUN FINANCIRANJA</t>
  </si>
  <si>
    <t>IZVJEŠTAJ PO PROGRAMSKOJ KLASIFIKACIJI</t>
  </si>
  <si>
    <t>SAŽETAK  RAČUNA PRIHODA I RASHODA I  RAČUNA FINANCIRANJA  može sadržavati i dodatne podatke.</t>
  </si>
  <si>
    <t xml:space="preserve">OSTVARENJE/IZVRŠENJE 
N-1. </t>
  </si>
  <si>
    <t>IZVORNI PLAN ILI REBALANS N.*</t>
  </si>
  <si>
    <t>TEKUĆI PLAN N.*</t>
  </si>
  <si>
    <t xml:space="preserve">OSTVARENJE/IZVRŠENJE 
N. </t>
  </si>
  <si>
    <t>Napomena:  Iznosi u stupcu "OSTVARENJE/IZVRŠENJE N-1." preračunavaju se iz kuna u eure prema fiksnom tečaju konverzije (1 EUR=7,53450 kuna) i po pravilima za preračunavanje i zaokruživanje.</t>
  </si>
  <si>
    <t xml:space="preserve">Napomena : "N" označava razdoblje </t>
  </si>
  <si>
    <t>OSTVARENJE/IZVRŠENJE 
N-1.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</si>
  <si>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</si>
  <si>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</si>
  <si>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IZVJEŠTAJ O IZVRŠENJU FINANCIJSKOG PLANA PRORAČUNSKOG KORISNIKA JEDINICE LOKALNE I PODRUČNE (REGIONALNE) SAMOUPRAVE ZA N. GODINU</t>
  </si>
  <si>
    <t>7=5/3*100</t>
  </si>
  <si>
    <t>Kapitalne pomoći pror.kor.proračuna koji im nije nad</t>
  </si>
  <si>
    <t>Tekuće pomoći pror.kor.iz proračuna koji im nije nad</t>
  </si>
  <si>
    <t>Tekuće pomoći temeljem prijenosa EU sredstava</t>
  </si>
  <si>
    <t>Kamate na oročena sredstva i depozite</t>
  </si>
  <si>
    <t>Prihodi od pruženih usluga</t>
  </si>
  <si>
    <t>Tekuće donacije</t>
  </si>
  <si>
    <t>Kapitalne donacije</t>
  </si>
  <si>
    <t>Prihodi iz nadležnog proračuna za financ.ras.posl.</t>
  </si>
  <si>
    <t>Ostali prihodi</t>
  </si>
  <si>
    <t>Ostali nespomenuti prihodi</t>
  </si>
  <si>
    <t>Prihodi od imovine</t>
  </si>
  <si>
    <t>Prihodi od financijske imovine</t>
  </si>
  <si>
    <t>Pomoći prorač.kor.iz prorač.koji im nije nadležan</t>
  </si>
  <si>
    <t>pomoći temeljem prijenosa EU sredstava</t>
  </si>
  <si>
    <t>Donacije od prav.i fiz.osoba izvan općeg proračuna</t>
  </si>
  <si>
    <t>Prihodi iz nadležnog proračuna i od HZZO na tem.ug.</t>
  </si>
  <si>
    <t>Prihodi iz nadležnog prorač.za financ.red.dje</t>
  </si>
  <si>
    <t>Kazne,upravne mjere i ostali prihodi</t>
  </si>
  <si>
    <t>Prihodi po posebnim propisima</t>
  </si>
  <si>
    <t>Prihodi os upravnih i admin.pristojbi,pristojbi po pos.</t>
  </si>
  <si>
    <t>Plaće za prekovremeni rad</t>
  </si>
  <si>
    <t>Ostali rashodi za zaposlene</t>
  </si>
  <si>
    <t>Doprinosi na plaće</t>
  </si>
  <si>
    <t>Doprinosi za obvezno zdravstveno osiguranje</t>
  </si>
  <si>
    <t>Naknade za prijevoz,za rad na terenu i odvoj.život</t>
  </si>
  <si>
    <t>Stručno usavršavanje zaposlenika</t>
  </si>
  <si>
    <t>Uostale naknade troškova zapsolenicima</t>
  </si>
  <si>
    <t>Rashodi za materijal i energiju</t>
  </si>
  <si>
    <t>Uredski materijal i ostali mater.rashodi</t>
  </si>
  <si>
    <t>Materijal i sirovine</t>
  </si>
  <si>
    <t>Energija</t>
  </si>
  <si>
    <t>Materijal i dijelovi za tekuće i investi.održavanje</t>
  </si>
  <si>
    <t>Sitan inventar i auto gume</t>
  </si>
  <si>
    <t>Službena radna i zaštitna odjeća i obuća</t>
  </si>
  <si>
    <t>Rashodi za usluge</t>
  </si>
  <si>
    <t>usluge telefona,pošte i prijevoza</t>
  </si>
  <si>
    <t>Usluge,tekućeg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</si>
  <si>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</si>
  <si>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</si>
  <si>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</si>
  <si>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</si>
  <si>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</si>
  <si>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</si>
  <si>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</si>
  <si>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</si>
  <si>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</si>
  <si>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Premije osiguranja</t>
  </si>
  <si>
    <t>Reprezentacija</t>
  </si>
  <si>
    <t>Članarine i norme</t>
  </si>
  <si>
    <t>Pristojbe i naknade</t>
  </si>
  <si>
    <t>Financijski rashodi</t>
  </si>
  <si>
    <t>Ostali financijski rashodi</t>
  </si>
  <si>
    <t>Bankarske usluge i usluge platnog prometa</t>
  </si>
  <si>
    <t>Negativne tečajne razl.i razl.zbog promj.valut.klauzu</t>
  </si>
  <si>
    <t>Ostali rashodi</t>
  </si>
  <si>
    <t>Tekuće donacije u naravi</t>
  </si>
  <si>
    <t>Nematerijalna imovina</t>
  </si>
  <si>
    <t>Licence</t>
  </si>
  <si>
    <t>Rashodi za nabavu proizved.dugotrajne imovine</t>
  </si>
  <si>
    <t>Postrojenja i oprema</t>
  </si>
  <si>
    <t>Uredska oprema i namješdtaj</t>
  </si>
  <si>
    <t>Instrumenti,uređaji i strojevi</t>
  </si>
  <si>
    <t>Uređaji,strojevi i oprema za ostale namjene</t>
  </si>
  <si>
    <t>Knjige,umjetnička djela i ostale izložb.vrijed.</t>
  </si>
  <si>
    <t>Knjige</t>
  </si>
  <si>
    <t>Vlastiti izvori</t>
  </si>
  <si>
    <t>Rezultat poslovanja</t>
  </si>
  <si>
    <t>Utvrđivanje rezultata poslovanja</t>
  </si>
  <si>
    <t>višak prihoda</t>
  </si>
  <si>
    <t>1.1. Opći prihodi i primici</t>
  </si>
  <si>
    <t>3.2.Vlastiti prihodi</t>
  </si>
  <si>
    <t>3.2.Vlastit prihodi-prenesena sredstva</t>
  </si>
  <si>
    <t>5 Ostale pomoći proračunski korisnici</t>
  </si>
  <si>
    <t>5.8. Ostale pomoći proračunski korisnici</t>
  </si>
  <si>
    <t>5.9. Pomoći/Fondovi EU PK</t>
  </si>
  <si>
    <t>6 Donacije-proračunski korisnici</t>
  </si>
  <si>
    <t xml:space="preserve">  6.2. Donacije-proračunski korisnici</t>
  </si>
  <si>
    <t>7 Prihodi od prodaje građ. objekata</t>
  </si>
  <si>
    <t>4 Prihodi za posebne namjene</t>
  </si>
  <si>
    <t>5.Pomoći</t>
  </si>
  <si>
    <t>5.8.Ostale pomoći  PK</t>
  </si>
  <si>
    <t>5.9.Pomoći/Fondovi EU PK</t>
  </si>
  <si>
    <t>6.Donacije-proračunski korisnici</t>
  </si>
  <si>
    <t>6.2.Donacije-proračunski korisnici</t>
  </si>
  <si>
    <t>7.Prihodi od prod. ili zam. nef.im.PK</t>
  </si>
  <si>
    <t>09 Obrazovanje</t>
  </si>
  <si>
    <t xml:space="preserve">   092 Srednjoškolsko obrazovanje</t>
  </si>
  <si>
    <t xml:space="preserve">   0922 Više srednjoškolsko obrazovanje</t>
  </si>
  <si>
    <t>5=4/2*100</t>
  </si>
  <si>
    <t>OBRTNIČKA I TEHNIČKA ŠKOLA</t>
  </si>
  <si>
    <t>Aktivnost T120602 Zajedno možemo sve</t>
  </si>
  <si>
    <t xml:space="preserve">Program 1206 </t>
  </si>
  <si>
    <t>Zakonski standard ustanova u obrazovanju</t>
  </si>
  <si>
    <t>31    Rashodi za zaposlene</t>
  </si>
  <si>
    <t>32    Materijalni rashodi</t>
  </si>
  <si>
    <t>32     Materijalni rashodi</t>
  </si>
  <si>
    <t>34   Financijski rashodi</t>
  </si>
  <si>
    <t>32   Materijalni rashodi</t>
  </si>
  <si>
    <t>323 Rashodi za usluge</t>
  </si>
  <si>
    <t>321 Naknade troškova zaposlenima</t>
  </si>
  <si>
    <t>18694  RASHODI</t>
  </si>
  <si>
    <t>3111 Plaće za zaposlene</t>
  </si>
  <si>
    <t>3132 Doprinos za zdavstveno osiguranje</t>
  </si>
  <si>
    <t>3212 Naknada za prijevoz,rad na terenu</t>
  </si>
  <si>
    <t>3132 Doprinos za zdravstveno osiguranje</t>
  </si>
  <si>
    <t>3211 Službena putovanja</t>
  </si>
  <si>
    <t>3213 Stručno usavršavanje zaposlenika</t>
  </si>
  <si>
    <t>3221 Uredski materijal i ostali mat.rashodi</t>
  </si>
  <si>
    <t>3222 Materijal i sirovine</t>
  </si>
  <si>
    <t>3223 Energija</t>
  </si>
  <si>
    <t>3224 Materijal i dijelovi za tek.i invest.održa.</t>
  </si>
  <si>
    <t>3225 Sitni inventar</t>
  </si>
  <si>
    <t>3227 Službena.radna i zašt.odjeća i obuća</t>
  </si>
  <si>
    <t>3231 Usluge telefona,pošte i prijevoza</t>
  </si>
  <si>
    <t>3232 Usluge tekućeg i invest.održavanja</t>
  </si>
  <si>
    <t>3233 Usluge promidžbe i održavanja</t>
  </si>
  <si>
    <t>3234 Komunalne usluge</t>
  </si>
  <si>
    <t>3235 Zakupnine i najamnine</t>
  </si>
  <si>
    <t>3236 Obvezni i preventivni zdr.pregl.zaposl.</t>
  </si>
  <si>
    <t>3237 Ostale intelektualne usluge</t>
  </si>
  <si>
    <t>3238 Računalne usluge</t>
  </si>
  <si>
    <t>3239 Ostale usluge</t>
  </si>
  <si>
    <t>3292 Premije osiguranja</t>
  </si>
  <si>
    <t>3293 Reprezentacija</t>
  </si>
  <si>
    <t>3294 Tuzemne članarine</t>
  </si>
  <si>
    <t>3295 Ostale pristojbe i naknade</t>
  </si>
  <si>
    <t>3299 Ostali nespomenuti rashodi poslovanja</t>
  </si>
  <si>
    <t>3431 Bankarske usluge i usluge plat.prom</t>
  </si>
  <si>
    <t>3113 Plaće za prekovremeni rad</t>
  </si>
  <si>
    <t>3132 Doprinosi za obvezno zdrav.osigur.</t>
  </si>
  <si>
    <t>3237 Intelektualne i osobne usludge</t>
  </si>
  <si>
    <t>4241 Knjige</t>
  </si>
  <si>
    <t>4123 Licence</t>
  </si>
  <si>
    <t>4221 Uredska oprema i namještaj</t>
  </si>
  <si>
    <t>3812 Tekuće donacije u naravi</t>
  </si>
  <si>
    <t xml:space="preserve">OSTVARENJE/IZVRŠENJE 2024.
</t>
  </si>
  <si>
    <t xml:space="preserve">OSTVARENJE/IZVRŠENJE 2024
</t>
  </si>
  <si>
    <t>Prih.iz nadl.pror.za fin.ras.za nab.nefin.imovine</t>
  </si>
  <si>
    <t>Naknade građ.i kućans.na tem.osig.i dr.nakn</t>
  </si>
  <si>
    <t>ostalenakn.građ.i kućanst.iz proračuna</t>
  </si>
  <si>
    <t>naknade građanima ikućanstvima u novcu</t>
  </si>
  <si>
    <t>zatezne kamate</t>
  </si>
  <si>
    <t>Oprema za održavanje i zaštitu</t>
  </si>
  <si>
    <t xml:space="preserve">   Decentralizirana sredstva</t>
  </si>
  <si>
    <t xml:space="preserve">  Fondovi EU</t>
  </si>
  <si>
    <t xml:space="preserve"> Decentralizirana sredstva</t>
  </si>
  <si>
    <t>Izvor 1.1. Opći prihodi i primici</t>
  </si>
  <si>
    <t>Izvor 5.6. Fondovi EU</t>
  </si>
  <si>
    <t>31 Rashodi za zaposlene</t>
  </si>
  <si>
    <t>3111  Plaće za redovan rad</t>
  </si>
  <si>
    <t>32 Materijalni rashodi</t>
  </si>
  <si>
    <t>Izvor 4.4 Decentralizirana sredstva</t>
  </si>
  <si>
    <t xml:space="preserve">37 Naknade građanima i kućanstvima </t>
  </si>
  <si>
    <t>4221  Uredska i namještaj</t>
  </si>
  <si>
    <t>4225 Instrumenti,uređaji i strojevi</t>
  </si>
  <si>
    <t>3111 Plaće za redovan rad</t>
  </si>
  <si>
    <t>3236 Zdravstvene i veter.usluge</t>
  </si>
  <si>
    <t>3295 Pristojbe i naknade</t>
  </si>
  <si>
    <t>34 Financijski rashodi</t>
  </si>
  <si>
    <t>41 Rashodi za nabavu nepr.dug.imovine</t>
  </si>
  <si>
    <t>38 Ostali rashodi</t>
  </si>
  <si>
    <t>IZVORNI PLAN/ REBALANS 2025.</t>
  </si>
  <si>
    <t xml:space="preserve">OSTVARENJE/IZVRŠENJE 2025.
</t>
  </si>
  <si>
    <t>IZVORNI PLAN / REBALANS 2025.</t>
  </si>
  <si>
    <t>Pomoći od izvanproračunskih korisnika</t>
  </si>
  <si>
    <t>Građevinski objekti</t>
  </si>
  <si>
    <t xml:space="preserve"> 7.2. Prihodi od prod.ili zamj.nef.imov.PK</t>
  </si>
  <si>
    <t>5.9. Pomoći/Fondovi EU pror.kor.-pren.sr</t>
  </si>
  <si>
    <t>5.6. Fondovi EU</t>
  </si>
  <si>
    <t>5.2. Ostale pomoći</t>
  </si>
  <si>
    <t>4.3. Prihodi za posebne namjene-pror.kor.</t>
  </si>
  <si>
    <t>3.2. Vlastiti prihodi</t>
  </si>
  <si>
    <t xml:space="preserve">  7.2. Prihodi od prodaje ili zamj.nef.im PK</t>
  </si>
  <si>
    <t xml:space="preserve">  5.6. Fondovi-prenesena sredstva</t>
  </si>
  <si>
    <t xml:space="preserve">  5.2. Ostale pomoći</t>
  </si>
  <si>
    <t xml:space="preserve">   4.4. Decentralizirana sredstva</t>
  </si>
  <si>
    <t>3.2.Vlastiti prihod iprorač.kor.-prenes.sr.</t>
  </si>
  <si>
    <t>5.9. Pomoći/Fondovi EU pro.kor.-pre.sr.</t>
  </si>
  <si>
    <t xml:space="preserve">  5.6. Prihodi iz nadl.pror.za fin.red.dje.pr.k.</t>
  </si>
  <si>
    <t xml:space="preserve">   4.3. Prihodi za posebne namjene-pro.k.</t>
  </si>
  <si>
    <t>4 Prihodi za posebne namjene-pror.kor.</t>
  </si>
  <si>
    <t>4.4. Decentralizirana -Kapitalna</t>
  </si>
  <si>
    <t>4.4.Decentralizirana - Investicijska</t>
  </si>
  <si>
    <t>4.4. Decentralizirana sredstva M.T.</t>
  </si>
  <si>
    <t>IZVRŠENJE 
2025.</t>
  </si>
  <si>
    <t>EU projekti UO za obrazovanje, kulturu i sport</t>
  </si>
  <si>
    <t>3121 Ostali rashodi za zaposlene</t>
  </si>
  <si>
    <t>Aktivnost T120608 Školska  shema</t>
  </si>
  <si>
    <t>Izvor 5.2. Ostale pomoći</t>
  </si>
  <si>
    <t>Program 1207</t>
  </si>
  <si>
    <t>Aktivnost A120704 Osiguravanje uvjeta rada</t>
  </si>
  <si>
    <t>Izvor 4.4. Decentralizirana sredstva</t>
  </si>
  <si>
    <t>Izvor 5.8. Ostale pomoći proračunski korisnici</t>
  </si>
  <si>
    <t>3236 Intelektualne i osobne usluge</t>
  </si>
  <si>
    <t>3299 Ostali nespomenuti troškovi poslovanja</t>
  </si>
  <si>
    <t>42 Rashodi za nabavu proiz.dug.im.</t>
  </si>
  <si>
    <t>4227 Uređaji,strojevi i oprema za ostale namjene</t>
  </si>
  <si>
    <t>3232  Usluge tekućeg i invest.održavanja</t>
  </si>
  <si>
    <t>42 Rashodi za nabavu proizvedene dugot. Imovine</t>
  </si>
  <si>
    <t>Program ustanova u obrazovanju iznad standarda</t>
  </si>
  <si>
    <t>Aktivnost A120706 Invest.ulag.u srednje škole</t>
  </si>
  <si>
    <t>Aktivnost K120707 Kapitalna ulaganja u sred. škole</t>
  </si>
  <si>
    <t>Aktivnost A120804 Financiranje školskih projekata</t>
  </si>
  <si>
    <t>Aktivnost A120803 Natjecanja iz znanja učenika</t>
  </si>
  <si>
    <t>322 Rashodi za materijal i energiju</t>
  </si>
  <si>
    <t>Program 1208</t>
  </si>
  <si>
    <t>Izvor 5.9 Pomoći/Fondovi EU PK</t>
  </si>
  <si>
    <t>42 Rashodi za nabavu proizvedene dugot.imovine</t>
  </si>
  <si>
    <t>Izvor 5.9.1 Pomoći/Fondovi EU PK</t>
  </si>
  <si>
    <t>Izvor 5.9.2 Pomoći/Fondovi EU PK - prenesena</t>
  </si>
  <si>
    <t>3241 Naknada troškova osobama izvan radnog odnosa</t>
  </si>
  <si>
    <t>Aktivnost A120809 Programi školskog kurikuluma</t>
  </si>
  <si>
    <t>Izvor 6.2. Donacije - proračunski korisnici</t>
  </si>
  <si>
    <t>324 Rashodi za usluge</t>
  </si>
  <si>
    <t>323 Rashodi za materijal i energiju</t>
  </si>
  <si>
    <t>Aktivnost A120813 Ostale aktivnosti svih srednjih škola</t>
  </si>
  <si>
    <t>Izvor 4.3. Prihodi za posebne namjene-pror.kor.</t>
  </si>
  <si>
    <t>4214 Ostali građevinski objekti</t>
  </si>
  <si>
    <t>Aktivnost A120814 Dodatne djelatnosti srednjih škola i uč.dom.</t>
  </si>
  <si>
    <t>Izvor 3.2. Vlastiti prihodi - proračunski korisnici</t>
  </si>
  <si>
    <t>42 Rashodi za nab.proizv.dug.imovine</t>
  </si>
  <si>
    <t>45 Rashodi za dod. ulaganja na nefin. im.</t>
  </si>
  <si>
    <t>4511 Dodatna ulaganja na građevinskim objektima</t>
  </si>
  <si>
    <t>Izvor 7.2. Prihodi od pro.nef.im.i nad št. s osnova osig. PK</t>
  </si>
  <si>
    <t>41 Rashodi za nabavu proizved. dugotr. imovine</t>
  </si>
  <si>
    <t>Aktivnost A120820 Projekt opskrba škol.ustanova higijenskim potrepštinama</t>
  </si>
  <si>
    <t xml:space="preserve">Izvor 5.8. Instrumenti EU nove generacije </t>
  </si>
  <si>
    <t>Kapitalne pomoći temeljem EU prijenosa</t>
  </si>
  <si>
    <t>Doprinosi za mir.os.za staž s povećanim trajanjem</t>
  </si>
  <si>
    <t xml:space="preserve">Ostali građevinski objekti </t>
  </si>
  <si>
    <t>Rashodi za dod.ul. na nefin. imovini</t>
  </si>
  <si>
    <t>Dodatna ulaganja na građ.objektima</t>
  </si>
  <si>
    <t>manjak prihoda</t>
  </si>
  <si>
    <t>5.6. Fondovi  EU-prenes.sred.</t>
  </si>
  <si>
    <t>3132 Zdravstveno na plaću -O.O.</t>
  </si>
  <si>
    <t>Izvor 3.2.2. Vlastiti prihodi - proračunski korisnici - preneseno</t>
  </si>
  <si>
    <t>Izvor 3.2.1. Vlastiti prihodi - proračunski korisnici</t>
  </si>
  <si>
    <t>3225 Sitni inventar i autogume</t>
  </si>
  <si>
    <t>45 Rashodi za dodatna ulaganja na nefin. imovini</t>
  </si>
  <si>
    <t>42 Rashodi za nabavu proizv.dug.im.</t>
  </si>
  <si>
    <t>3431 Bankarske usluge i usluge platnog prometa</t>
  </si>
  <si>
    <t>3131 Doprinosi za mir. osig. za staž</t>
  </si>
  <si>
    <t>3237 Intelektualne i osobne usluge</t>
  </si>
  <si>
    <t>3721 Naknade građanima i kućanstvima u novcu</t>
  </si>
  <si>
    <t>4225 Mjerni i kontrolni uređaji</t>
  </si>
  <si>
    <t xml:space="preserve">IZVRŠENJE  2024.
 </t>
  </si>
  <si>
    <t xml:space="preserve"> IZVRŠENJE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</si>
</sst>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i/>
      <sz val="9"/>
      <name val="Arial"/>
      <family val="2"/>
      <charset val="238"/>
    </font>
    <font>
      <sz val="9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3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>
      <alignment horizontal="right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4" fillId="0" borderId="3" xfId="0" quotePrefix="1" applyNumberFormat="1" applyFont="1" applyFill="1" applyBorder="1" applyAlignment="1" applyProtection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/>
    </xf>
    <xf numFmtId="3" fontId="6" fillId="2" borderId="3" xfId="0" applyNumberFormat="1" applyFont="1" applyFill="1" applyBorder="1" applyAlignment="1">
      <alignment horizontal="right"/>
    </xf>
    <xf numFmtId="0" fontId="1" fillId="0" borderId="0" xfId="0" applyFont="1"/>
    <xf numFmtId="0" fontId="0" fillId="3" borderId="0" xfId="0" applyFill="1"/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3" fillId="2" borderId="0" xfId="0" applyNumberFormat="1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/>
    <xf numFmtId="0" fontId="7" fillId="2" borderId="0" xfId="0" quotePrefix="1" applyNumberFormat="1" applyFont="1" applyFill="1" applyBorder="1" applyAlignment="1" applyProtection="1">
      <alignment horizontal="left" wrapText="1"/>
    </xf>
    <xf numFmtId="0" fontId="8" fillId="2" borderId="0" xfId="0" applyNumberFormat="1" applyFont="1" applyFill="1" applyBorder="1" applyAlignment="1" applyProtection="1">
      <alignment wrapText="1"/>
    </xf>
    <xf numFmtId="3" fontId="5" fillId="2" borderId="0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3" fontId="6" fillId="2" borderId="4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vertical="center"/>
    </xf>
    <xf numFmtId="3" fontId="6" fillId="2" borderId="4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21" fillId="0" borderId="3" xfId="0" applyFont="1" applyBorder="1" applyAlignment="1">
      <alignment horizontal="left" vertical="center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3" fontId="3" fillId="2" borderId="3" xfId="0" applyNumberFormat="1" applyFont="1" applyFill="1" applyBorder="1" applyAlignment="1">
      <alignment horizontal="right" vertical="center"/>
    </xf>
    <xf numFmtId="3" fontId="6" fillId="2" borderId="3" xfId="0" applyNumberFormat="1" applyFont="1" applyFill="1" applyBorder="1" applyAlignment="1">
      <alignment horizontal="right" vertical="center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6" fillId="2" borderId="3" xfId="0" applyNumberFormat="1" applyFont="1" applyFill="1" applyBorder="1" applyAlignment="1">
      <alignment horizontal="right"/>
    </xf>
    <xf numFmtId="4" fontId="11" fillId="4" borderId="3" xfId="0" applyNumberFormat="1" applyFont="1" applyFill="1" applyBorder="1" applyAlignment="1">
      <alignment horizontal="right"/>
    </xf>
    <xf numFmtId="3" fontId="11" fillId="4" borderId="3" xfId="0" applyNumberFormat="1" applyFont="1" applyFill="1" applyBorder="1" applyAlignment="1">
      <alignment horizontal="right"/>
    </xf>
    <xf numFmtId="0" fontId="11" fillId="4" borderId="1" xfId="0" applyFont="1" applyFill="1" applyBorder="1" applyAlignment="1">
      <alignment horizontal="left" vertical="center"/>
    </xf>
    <xf numFmtId="0" fontId="9" fillId="4" borderId="2" xfId="0" applyNumberFormat="1" applyFont="1" applyFill="1" applyBorder="1" applyAlignment="1" applyProtection="1">
      <alignment vertical="center"/>
    </xf>
    <xf numFmtId="4" fontId="6" fillId="4" borderId="3" xfId="0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/>
    </xf>
    <xf numFmtId="4" fontId="6" fillId="5" borderId="3" xfId="0" applyNumberFormat="1" applyFont="1" applyFill="1" applyBorder="1" applyAlignment="1" applyProtection="1">
      <alignment horizontal="right" wrapText="1"/>
    </xf>
    <xf numFmtId="3" fontId="6" fillId="5" borderId="3" xfId="0" applyNumberFormat="1" applyFont="1" applyFill="1" applyBorder="1" applyAlignment="1">
      <alignment horizontal="right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3" fillId="2" borderId="3" xfId="0" applyNumberFormat="1" applyFont="1" applyFill="1" applyBorder="1" applyAlignment="1" applyProtection="1">
      <alignment horizontal="left" vertical="center" wrapText="1"/>
    </xf>
    <xf numFmtId="0" fontId="24" fillId="2" borderId="3" xfId="0" applyNumberFormat="1" applyFont="1" applyFill="1" applyBorder="1" applyAlignment="1" applyProtection="1">
      <alignment horizontal="left" vertical="center" wrapText="1"/>
    </xf>
    <xf numFmtId="0" fontId="23" fillId="2" borderId="3" xfId="0" applyNumberFormat="1" applyFont="1" applyFill="1" applyBorder="1" applyAlignment="1" applyProtection="1">
      <alignment horizontal="left" wrapText="1"/>
    </xf>
    <xf numFmtId="0" fontId="24" fillId="2" borderId="3" xfId="0" applyNumberFormat="1" applyFont="1" applyFill="1" applyBorder="1" applyAlignment="1" applyProtection="1">
      <alignment horizontal="left" wrapText="1"/>
    </xf>
    <xf numFmtId="0" fontId="24" fillId="2" borderId="3" xfId="0" quotePrefix="1" applyFont="1" applyFill="1" applyBorder="1" applyAlignment="1">
      <alignment horizontal="center" vertical="center" wrapText="1"/>
    </xf>
    <xf numFmtId="0" fontId="24" fillId="2" borderId="3" xfId="0" applyNumberFormat="1" applyFont="1" applyFill="1" applyBorder="1" applyAlignment="1" applyProtection="1">
      <alignment horizontal="center" vertical="center" wrapText="1"/>
    </xf>
    <xf numFmtId="0" fontId="24" fillId="2" borderId="3" xfId="0" applyNumberFormat="1" applyFont="1" applyFill="1" applyBorder="1" applyAlignment="1" applyProtection="1">
      <alignment horizontal="center" wrapText="1"/>
    </xf>
    <xf numFmtId="16" fontId="24" fillId="2" borderId="3" xfId="0" applyNumberFormat="1" applyFont="1" applyFill="1" applyBorder="1" applyAlignment="1" applyProtection="1">
      <alignment horizontal="center" vertical="center" wrapText="1"/>
    </xf>
    <xf numFmtId="0" fontId="24" fillId="2" borderId="3" xfId="0" applyFont="1" applyFill="1" applyBorder="1" applyAlignment="1">
      <alignment horizontal="left" vertical="center"/>
    </xf>
    <xf numFmtId="16" fontId="24" fillId="2" borderId="3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6" fillId="7" borderId="3" xfId="0" applyNumberFormat="1" applyFont="1" applyFill="1" applyBorder="1" applyAlignment="1" applyProtection="1">
      <alignment horizontal="center" vertical="center" wrapText="1"/>
    </xf>
    <xf numFmtId="0" fontId="14" fillId="7" borderId="3" xfId="0" applyNumberFormat="1" applyFont="1" applyFill="1" applyBorder="1" applyAlignment="1" applyProtection="1">
      <alignment horizontal="center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3" fontId="6" fillId="7" borderId="4" xfId="0" applyNumberFormat="1" applyFont="1" applyFill="1" applyBorder="1" applyAlignment="1">
      <alignment horizontal="right" vertical="center"/>
    </xf>
    <xf numFmtId="3" fontId="6" fillId="7" borderId="3" xfId="0" applyNumberFormat="1" applyFont="1" applyFill="1" applyBorder="1" applyAlignment="1">
      <alignment horizontal="right" vertical="center"/>
    </xf>
    <xf numFmtId="0" fontId="26" fillId="2" borderId="3" xfId="0" applyFont="1" applyFill="1" applyBorder="1" applyAlignment="1">
      <alignment horizontal="left" vertical="center"/>
    </xf>
    <xf numFmtId="0" fontId="26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left" vertical="center"/>
    </xf>
    <xf numFmtId="0" fontId="27" fillId="2" borderId="4" xfId="0" applyNumberFormat="1" applyFont="1" applyFill="1" applyBorder="1" applyAlignment="1" applyProtection="1">
      <alignment horizontal="left" vertical="center" wrapText="1"/>
    </xf>
    <xf numFmtId="0" fontId="26" fillId="2" borderId="4" xfId="0" applyNumberFormat="1" applyFont="1" applyFill="1" applyBorder="1" applyAlignment="1" applyProtection="1">
      <alignment horizontal="center" vertical="center" wrapText="1"/>
    </xf>
    <xf numFmtId="0" fontId="27" fillId="0" borderId="3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26" fillId="2" borderId="3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5" fillId="8" borderId="3" xfId="0" applyFont="1" applyFill="1" applyBorder="1" applyAlignment="1">
      <alignment horizontal="left" vertical="center"/>
    </xf>
    <xf numFmtId="3" fontId="25" fillId="8" borderId="4" xfId="0" applyNumberFormat="1" applyFont="1" applyFill="1" applyBorder="1" applyAlignment="1">
      <alignment vertical="center"/>
    </xf>
    <xf numFmtId="3" fontId="25" fillId="8" borderId="3" xfId="0" applyNumberFormat="1" applyFont="1" applyFill="1" applyBorder="1" applyAlignment="1">
      <alignment horizontal="right" vertical="center"/>
    </xf>
    <xf numFmtId="0" fontId="25" fillId="8" borderId="4" xfId="0" applyNumberFormat="1" applyFont="1" applyFill="1" applyBorder="1" applyAlignment="1" applyProtection="1">
      <alignment horizontal="left" vertical="center" wrapText="1"/>
    </xf>
    <xf numFmtId="3" fontId="25" fillId="8" borderId="4" xfId="0" applyNumberFormat="1" applyFont="1" applyFill="1" applyBorder="1" applyAlignment="1">
      <alignment horizontal="right" vertical="center"/>
    </xf>
    <xf numFmtId="0" fontId="21" fillId="2" borderId="1" xfId="0" applyNumberFormat="1" applyFont="1" applyFill="1" applyBorder="1" applyAlignment="1" applyProtection="1">
      <alignment horizontal="center" vertical="center" wrapText="1"/>
    </xf>
    <xf numFmtId="0" fontId="27" fillId="2" borderId="3" xfId="0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28" fillId="0" borderId="3" xfId="0" applyFont="1" applyBorder="1" applyAlignment="1">
      <alignment horizontal="left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9" fillId="2" borderId="1" xfId="0" applyNumberFormat="1" applyFont="1" applyFill="1" applyBorder="1" applyAlignment="1" applyProtection="1">
      <alignment horizontal="center" vertical="center" wrapText="1"/>
    </xf>
    <xf numFmtId="0" fontId="29" fillId="2" borderId="2" xfId="0" applyNumberFormat="1" applyFont="1" applyFill="1" applyBorder="1" applyAlignment="1" applyProtection="1">
      <alignment horizontal="center" vertical="center" wrapText="1"/>
    </xf>
    <xf numFmtId="0" fontId="29" fillId="2" borderId="4" xfId="0" applyNumberFormat="1" applyFont="1" applyFill="1" applyBorder="1" applyAlignment="1" applyProtection="1">
      <alignment horizontal="center" vertical="center" wrapText="1"/>
    </xf>
    <xf numFmtId="3" fontId="29" fillId="2" borderId="3" xfId="0" applyNumberFormat="1" applyFont="1" applyFill="1" applyBorder="1" applyAlignment="1">
      <alignment horizontal="right" vertical="center"/>
    </xf>
    <xf numFmtId="0" fontId="11" fillId="0" borderId="3" xfId="0" applyFont="1" applyBorder="1" applyAlignment="1">
      <alignment horizontal="center" vertical="center"/>
    </xf>
    <xf numFmtId="3" fontId="9" fillId="2" borderId="4" xfId="0" applyNumberFormat="1" applyFont="1" applyFill="1" applyBorder="1" applyAlignment="1">
      <alignment vertical="center"/>
    </xf>
    <xf numFmtId="3" fontId="11" fillId="2" borderId="4" xfId="0" applyNumberFormat="1" applyFont="1" applyFill="1" applyBorder="1" applyAlignment="1">
      <alignment vertical="center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21" fillId="6" borderId="3" xfId="0" applyFont="1" applyFill="1" applyBorder="1" applyAlignment="1">
      <alignment horizontal="left" vertical="center"/>
    </xf>
    <xf numFmtId="3" fontId="6" fillId="6" borderId="4" xfId="0" applyNumberFormat="1" applyFont="1" applyFill="1" applyBorder="1" applyAlignment="1">
      <alignment vertical="center"/>
    </xf>
    <xf numFmtId="3" fontId="6" fillId="6" borderId="3" xfId="0" applyNumberFormat="1" applyFont="1" applyFill="1" applyBorder="1" applyAlignment="1">
      <alignment horizontal="right" vertical="center"/>
    </xf>
    <xf numFmtId="3" fontId="3" fillId="6" borderId="3" xfId="0" applyNumberFormat="1" applyFont="1" applyFill="1" applyBorder="1" applyAlignment="1">
      <alignment horizontal="right" vertical="center"/>
    </xf>
    <xf numFmtId="0" fontId="20" fillId="6" borderId="3" xfId="0" applyFont="1" applyFill="1" applyBorder="1" applyAlignment="1">
      <alignment horizontal="left" vertical="center"/>
    </xf>
    <xf numFmtId="0" fontId="26" fillId="6" borderId="3" xfId="0" applyFont="1" applyFill="1" applyBorder="1" applyAlignment="1">
      <alignment horizontal="left" vertical="center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3" fontId="6" fillId="6" borderId="4" xfId="0" applyNumberFormat="1" applyFont="1" applyFill="1" applyBorder="1" applyAlignment="1">
      <alignment horizontal="right" vertical="center"/>
    </xf>
    <xf numFmtId="0" fontId="27" fillId="6" borderId="3" xfId="0" applyFont="1" applyFill="1" applyBorder="1" applyAlignment="1">
      <alignment horizontal="left" vertical="center"/>
    </xf>
    <xf numFmtId="0" fontId="0" fillId="2" borderId="3" xfId="0" applyFill="1" applyBorder="1"/>
    <xf numFmtId="0" fontId="11" fillId="7" borderId="3" xfId="0" quotePrefix="1" applyFont="1" applyFill="1" applyBorder="1" applyAlignment="1">
      <alignment horizontal="left" vertical="center"/>
    </xf>
    <xf numFmtId="0" fontId="9" fillId="7" borderId="3" xfId="0" quotePrefix="1" applyFont="1" applyFill="1" applyBorder="1" applyAlignment="1">
      <alignment horizontal="left" vertical="center"/>
    </xf>
    <xf numFmtId="0" fontId="11" fillId="7" borderId="3" xfId="0" quotePrefix="1" applyFont="1" applyFill="1" applyBorder="1" applyAlignment="1">
      <alignment horizontal="left" vertical="center" wrapText="1"/>
    </xf>
    <xf numFmtId="0" fontId="0" fillId="7" borderId="3" xfId="0" applyFont="1" applyFill="1" applyBorder="1"/>
    <xf numFmtId="3" fontId="6" fillId="7" borderId="3" xfId="0" applyNumberFormat="1" applyFont="1" applyFill="1" applyBorder="1" applyAlignment="1">
      <alignment horizontal="right"/>
    </xf>
    <xf numFmtId="4" fontId="1" fillId="7" borderId="3" xfId="0" applyNumberFormat="1" applyFont="1" applyFill="1" applyBorder="1"/>
    <xf numFmtId="0" fontId="0" fillId="7" borderId="3" xfId="0" applyFill="1" applyBorder="1"/>
    <xf numFmtId="3" fontId="3" fillId="7" borderId="3" xfId="0" applyNumberFormat="1" applyFont="1" applyFill="1" applyBorder="1" applyAlignment="1">
      <alignment horizontal="right"/>
    </xf>
    <xf numFmtId="4" fontId="0" fillId="7" borderId="3" xfId="0" applyNumberFormat="1" applyFill="1" applyBorder="1"/>
    <xf numFmtId="0" fontId="9" fillId="7" borderId="3" xfId="0" quotePrefix="1" applyFont="1" applyFill="1" applyBorder="1" applyAlignment="1">
      <alignment horizontal="left" vertical="center" wrapText="1"/>
    </xf>
    <xf numFmtId="0" fontId="23" fillId="9" borderId="3" xfId="0" applyNumberFormat="1" applyFont="1" applyFill="1" applyBorder="1" applyAlignment="1" applyProtection="1">
      <alignment horizontal="left" vertical="center" wrapText="1"/>
    </xf>
    <xf numFmtId="4" fontId="1" fillId="9" borderId="3" xfId="0" applyNumberFormat="1" applyFont="1" applyFill="1" applyBorder="1"/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4" fontId="3" fillId="2" borderId="3" xfId="0" applyNumberFormat="1" applyFont="1" applyFill="1" applyBorder="1" applyAlignment="1">
      <alignment horizontal="right" vertical="center"/>
    </xf>
    <xf numFmtId="4" fontId="6" fillId="2" borderId="3" xfId="0" applyNumberFormat="1" applyFont="1" applyFill="1" applyBorder="1" applyAlignment="1">
      <alignment horizontal="right" vertical="center"/>
    </xf>
    <xf numFmtId="4" fontId="6" fillId="6" borderId="3" xfId="0" applyNumberFormat="1" applyFont="1" applyFill="1" applyBorder="1" applyAlignment="1">
      <alignment horizontal="right" vertical="center"/>
    </xf>
    <xf numFmtId="0" fontId="25" fillId="2" borderId="1" xfId="0" applyNumberFormat="1" applyFont="1" applyFill="1" applyBorder="1" applyAlignment="1" applyProtection="1">
      <alignment horizontal="center" vertical="center" wrapText="1"/>
    </xf>
    <xf numFmtId="0" fontId="25" fillId="2" borderId="2" xfId="0" applyNumberFormat="1" applyFont="1" applyFill="1" applyBorder="1" applyAlignment="1" applyProtection="1">
      <alignment horizontal="center" vertical="center" wrapText="1"/>
    </xf>
    <xf numFmtId="0" fontId="25" fillId="2" borderId="4" xfId="0" applyNumberFormat="1" applyFont="1" applyFill="1" applyBorder="1" applyAlignment="1" applyProtection="1">
      <alignment horizontal="center" vertical="center" wrapText="1"/>
    </xf>
    <xf numFmtId="4" fontId="25" fillId="8" borderId="3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vertical="center"/>
    </xf>
    <xf numFmtId="4" fontId="25" fillId="8" borderId="4" xfId="0" applyNumberFormat="1" applyFont="1" applyFill="1" applyBorder="1" applyAlignment="1">
      <alignment vertical="center"/>
    </xf>
    <xf numFmtId="4" fontId="6" fillId="2" borderId="3" xfId="0" applyNumberFormat="1" applyFont="1" applyFill="1" applyBorder="1" applyAlignment="1">
      <alignment vertical="center"/>
    </xf>
    <xf numFmtId="4" fontId="6" fillId="7" borderId="3" xfId="0" applyNumberFormat="1" applyFont="1" applyFill="1" applyBorder="1" applyAlignment="1">
      <alignment horizontal="right" vertical="center"/>
    </xf>
    <xf numFmtId="0" fontId="6" fillId="7" borderId="3" xfId="0" quotePrefix="1" applyNumberFormat="1" applyFont="1" applyFill="1" applyBorder="1" applyAlignment="1" applyProtection="1">
      <alignment horizontal="center" vertical="center" wrapText="1"/>
    </xf>
    <xf numFmtId="3" fontId="0" fillId="2" borderId="3" xfId="0" applyNumberFormat="1" applyFont="1" applyFill="1" applyBorder="1"/>
    <xf numFmtId="4" fontId="1" fillId="2" borderId="3" xfId="0" applyNumberFormat="1" applyFont="1" applyFill="1" applyBorder="1"/>
    <xf numFmtId="1" fontId="0" fillId="2" borderId="3" xfId="0" applyNumberFormat="1" applyFill="1" applyBorder="1"/>
    <xf numFmtId="0" fontId="0" fillId="2" borderId="3" xfId="0" applyFont="1" applyFill="1" applyBorder="1"/>
    <xf numFmtId="4" fontId="0" fillId="2" borderId="3" xfId="0" applyNumberFormat="1" applyFill="1" applyBorder="1"/>
    <xf numFmtId="0" fontId="11" fillId="2" borderId="3" xfId="0" quotePrefix="1" applyFont="1" applyFill="1" applyBorder="1" applyAlignment="1">
      <alignment horizontal="left" vertical="center"/>
    </xf>
    <xf numFmtId="0" fontId="16" fillId="2" borderId="3" xfId="0" quotePrefix="1" applyFont="1" applyFill="1" applyBorder="1" applyAlignment="1">
      <alignment horizontal="left" vertical="center"/>
    </xf>
    <xf numFmtId="4" fontId="0" fillId="2" borderId="3" xfId="0" applyNumberFormat="1" applyFont="1" applyFill="1" applyBorder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/>
    <xf numFmtId="3" fontId="1" fillId="2" borderId="3" xfId="0" applyNumberFormat="1" applyFont="1" applyFill="1" applyBorder="1"/>
    <xf numFmtId="3" fontId="0" fillId="2" borderId="3" xfId="0" applyNumberFormat="1" applyFill="1" applyBorder="1"/>
    <xf numFmtId="3" fontId="18" fillId="2" borderId="3" xfId="0" applyNumberFormat="1" applyFont="1" applyFill="1" applyBorder="1" applyAlignment="1">
      <alignment horizontal="right"/>
    </xf>
    <xf numFmtId="3" fontId="22" fillId="2" borderId="3" xfId="0" applyNumberFormat="1" applyFont="1" applyFill="1" applyBorder="1" applyAlignment="1">
      <alignment horizontal="right"/>
    </xf>
    <xf numFmtId="1" fontId="0" fillId="2" borderId="3" xfId="0" applyNumberFormat="1" applyFont="1" applyFill="1" applyBorder="1"/>
    <xf numFmtId="1" fontId="1" fillId="2" borderId="3" xfId="0" applyNumberFormat="1" applyFont="1" applyFill="1" applyBorder="1"/>
    <xf numFmtId="0" fontId="17" fillId="3" borderId="3" xfId="0" applyNumberFormat="1" applyFont="1" applyFill="1" applyBorder="1" applyAlignment="1" applyProtection="1">
      <alignment horizontal="center" vertical="center" wrapText="1"/>
    </xf>
    <xf numFmtId="0" fontId="30" fillId="2" borderId="3" xfId="0" applyNumberFormat="1" applyFont="1" applyFill="1" applyBorder="1" applyAlignment="1" applyProtection="1">
      <alignment horizontal="left" vertical="center" wrapText="1"/>
    </xf>
    <xf numFmtId="3" fontId="31" fillId="2" borderId="3" xfId="0" applyNumberFormat="1" applyFont="1" applyFill="1" applyBorder="1" applyAlignment="1">
      <alignment horizontal="right"/>
    </xf>
    <xf numFmtId="3" fontId="31" fillId="2" borderId="3" xfId="0" applyNumberFormat="1" applyFont="1" applyFill="1" applyBorder="1" applyAlignment="1" applyProtection="1">
      <alignment horizontal="right" wrapText="1"/>
    </xf>
    <xf numFmtId="0" fontId="32" fillId="0" borderId="3" xfId="0" applyFont="1" applyBorder="1"/>
    <xf numFmtId="0" fontId="33" fillId="2" borderId="3" xfId="0" quotePrefix="1" applyFont="1" applyFill="1" applyBorder="1" applyAlignment="1">
      <alignment horizontal="left" vertical="center" wrapText="1" indent="1"/>
    </xf>
    <xf numFmtId="0" fontId="33" fillId="2" borderId="3" xfId="0" applyFont="1" applyFill="1" applyBorder="1" applyAlignment="1">
      <alignment horizontal="left" vertical="center" indent="1"/>
    </xf>
    <xf numFmtId="0" fontId="33" fillId="2" borderId="3" xfId="0" applyNumberFormat="1" applyFont="1" applyFill="1" applyBorder="1" applyAlignment="1" applyProtection="1">
      <alignment horizontal="left" vertical="center" wrapText="1" indent="1"/>
    </xf>
    <xf numFmtId="0" fontId="34" fillId="2" borderId="3" xfId="0" applyNumberFormat="1" applyFont="1" applyFill="1" applyBorder="1" applyAlignment="1" applyProtection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1" fillId="5" borderId="1" xfId="0" quotePrefix="1" applyNumberFormat="1" applyFont="1" applyFill="1" applyBorder="1" applyAlignment="1" applyProtection="1">
      <alignment horizontal="left" vertical="center" wrapText="1"/>
    </xf>
    <xf numFmtId="0" fontId="9" fillId="5" borderId="2" xfId="0" applyNumberFormat="1" applyFont="1" applyFill="1" applyBorder="1" applyAlignment="1" applyProtection="1">
      <alignment vertical="center" wrapText="1"/>
    </xf>
    <xf numFmtId="0" fontId="11" fillId="2" borderId="1" xfId="0" quotePrefix="1" applyNumberFormat="1" applyFont="1" applyFill="1" applyBorder="1" applyAlignment="1" applyProtection="1">
      <alignment horizontal="left" vertical="center" wrapText="1"/>
    </xf>
    <xf numFmtId="0" fontId="9" fillId="2" borderId="2" xfId="0" applyNumberFormat="1" applyFont="1" applyFill="1" applyBorder="1" applyAlignment="1" applyProtection="1">
      <alignment vertical="center" wrapText="1"/>
    </xf>
    <xf numFmtId="0" fontId="17" fillId="2" borderId="0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7" fillId="2" borderId="0" xfId="0" quotePrefix="1" applyNumberFormat="1" applyFont="1" applyFill="1" applyBorder="1" applyAlignment="1" applyProtection="1">
      <alignment horizontal="left" wrapText="1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8" fillId="2" borderId="5" xfId="0" applyNumberFormat="1" applyFont="1" applyFill="1" applyBorder="1" applyAlignment="1" applyProtection="1">
      <alignment horizontal="left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1" fillId="2" borderId="1" xfId="0" quotePrefix="1" applyFont="1" applyFill="1" applyBorder="1" applyAlignment="1">
      <alignment horizontal="left" vertical="center"/>
    </xf>
    <xf numFmtId="0" fontId="9" fillId="2" borderId="2" xfId="0" applyNumberFormat="1" applyFont="1" applyFill="1" applyBorder="1" applyAlignment="1" applyProtection="1">
      <alignment vertical="center"/>
    </xf>
    <xf numFmtId="0" fontId="11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vertical="center" wrapText="1"/>
    </xf>
    <xf numFmtId="0" fontId="9" fillId="4" borderId="2" xfId="0" applyNumberFormat="1" applyFont="1" applyFill="1" applyBorder="1" applyAlignment="1" applyProtection="1">
      <alignment vertical="center"/>
    </xf>
    <xf numFmtId="0" fontId="11" fillId="2" borderId="1" xfId="0" applyNumberFormat="1" applyFont="1" applyFill="1" applyBorder="1" applyAlignment="1" applyProtection="1">
      <alignment horizontal="left" vertical="center" wrapText="1"/>
    </xf>
    <xf numFmtId="0" fontId="6" fillId="7" borderId="1" xfId="0" quotePrefix="1" applyFont="1" applyFill="1" applyBorder="1" applyAlignment="1">
      <alignment horizontal="center" wrapText="1"/>
    </xf>
    <xf numFmtId="0" fontId="6" fillId="7" borderId="2" xfId="0" quotePrefix="1" applyFont="1" applyFill="1" applyBorder="1" applyAlignment="1">
      <alignment horizontal="center" wrapText="1"/>
    </xf>
    <xf numFmtId="0" fontId="6" fillId="7" borderId="4" xfId="0" quotePrefix="1" applyFont="1" applyFill="1" applyBorder="1" applyAlignment="1">
      <alignment horizont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6" fillId="4" borderId="2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6" fillId="6" borderId="1" xfId="0" applyNumberFormat="1" applyFont="1" applyFill="1" applyBorder="1" applyAlignment="1" applyProtection="1">
      <alignment horizontal="center" vertical="center" wrapText="1"/>
    </xf>
    <xf numFmtId="0" fontId="6" fillId="6" borderId="2" xfId="0" applyNumberFormat="1" applyFont="1" applyFill="1" applyBorder="1" applyAlignment="1" applyProtection="1">
      <alignment horizontal="center" vertical="center" wrapText="1"/>
    </xf>
    <xf numFmtId="0" fontId="6" fillId="6" borderId="4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5" fillId="8" borderId="1" xfId="0" applyNumberFormat="1" applyFont="1" applyFill="1" applyBorder="1" applyAlignment="1" applyProtection="1">
      <alignment horizontal="center" vertical="center" wrapText="1"/>
    </xf>
    <xf numFmtId="0" fontId="25" fillId="8" borderId="2" xfId="0" applyNumberFormat="1" applyFont="1" applyFill="1" applyBorder="1" applyAlignment="1" applyProtection="1">
      <alignment horizontal="center" vertical="center" wrapText="1"/>
    </xf>
    <xf numFmtId="0" fontId="25" fillId="8" borderId="4" xfId="0" applyNumberFormat="1" applyFont="1" applyFill="1" applyBorder="1" applyAlignment="1" applyProtection="1">
      <alignment horizontal="center" vertical="center" wrapText="1"/>
    </xf>
    <xf numFmtId="0" fontId="21" fillId="6" borderId="1" xfId="0" applyNumberFormat="1" applyFont="1" applyFill="1" applyBorder="1" applyAlignment="1" applyProtection="1">
      <alignment horizontal="center" vertical="center" wrapText="1"/>
    </xf>
    <xf numFmtId="0" fontId="3" fillId="6" borderId="2" xfId="0" applyNumberFormat="1" applyFont="1" applyFill="1" applyBorder="1" applyAlignment="1" applyProtection="1">
      <alignment horizontal="center" vertical="center" wrapText="1"/>
    </xf>
    <xf numFmtId="0" fontId="3" fillId="6" borderId="4" xfId="0" applyNumberFormat="1" applyFont="1" applyFill="1" applyBorder="1" applyAlignment="1" applyProtection="1">
      <alignment horizontal="center" vertical="center" wrapText="1"/>
    </xf>
    <xf numFmtId="0" fontId="25" fillId="2" borderId="1" xfId="0" applyNumberFormat="1" applyFont="1" applyFill="1" applyBorder="1" applyAlignment="1" applyProtection="1">
      <alignment horizontal="center" vertical="center" wrapText="1"/>
    </xf>
    <xf numFmtId="0" fontId="25" fillId="2" borderId="2" xfId="0" applyNumberFormat="1" applyFont="1" applyFill="1" applyBorder="1" applyAlignment="1" applyProtection="1">
      <alignment horizontal="center" vertical="center" wrapText="1"/>
    </xf>
    <xf numFmtId="0" fontId="25" fillId="2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26" fillId="6" borderId="1" xfId="0" applyFont="1" applyFill="1" applyBorder="1" applyAlignment="1">
      <alignment horizontal="center" vertical="center"/>
    </xf>
    <xf numFmtId="0" fontId="26" fillId="6" borderId="2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0" fontId="26" fillId="6" borderId="1" xfId="0" applyNumberFormat="1" applyFont="1" applyFill="1" applyBorder="1" applyAlignment="1" applyProtection="1">
      <alignment horizontal="center" vertical="center" wrapText="1"/>
    </xf>
    <xf numFmtId="0" fontId="26" fillId="6" borderId="2" xfId="0" applyNumberFormat="1" applyFont="1" applyFill="1" applyBorder="1" applyAlignment="1" applyProtection="1">
      <alignment horizontal="center" vertical="center" wrapText="1"/>
    </xf>
    <xf numFmtId="0" fontId="26" fillId="6" borderId="4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6" fillId="7" borderId="1" xfId="0" applyNumberFormat="1" applyFont="1" applyFill="1" applyBorder="1" applyAlignment="1" applyProtection="1">
      <alignment horizontal="center" vertical="center" wrapText="1"/>
    </xf>
    <xf numFmtId="0" fontId="6" fillId="7" borderId="2" xfId="0" applyNumberFormat="1" applyFont="1" applyFill="1" applyBorder="1" applyAlignment="1" applyProtection="1">
      <alignment horizontal="center" vertical="center" wrapText="1"/>
    </xf>
    <xf numFmtId="0" fontId="6" fillId="7" borderId="4" xfId="0" applyNumberFormat="1" applyFont="1" applyFill="1" applyBorder="1" applyAlignment="1" applyProtection="1">
      <alignment horizontal="center" vertical="center" wrapText="1"/>
    </xf>
    <xf numFmtId="0" fontId="14" fillId="7" borderId="1" xfId="0" applyNumberFormat="1" applyFont="1" applyFill="1" applyBorder="1" applyAlignment="1" applyProtection="1">
      <alignment horizontal="center" vertical="center" wrapText="1"/>
    </xf>
    <xf numFmtId="0" fontId="14" fillId="7" borderId="2" xfId="0" applyNumberFormat="1" applyFont="1" applyFill="1" applyBorder="1" applyAlignment="1" applyProtection="1">
      <alignment horizontal="center" vertical="center" wrapText="1"/>
    </xf>
    <xf numFmtId="0" fontId="14" fillId="7" borderId="4" xfId="0" applyNumberFormat="1" applyFont="1" applyFill="1" applyBorder="1" applyAlignment="1" applyProtection="1">
      <alignment horizontal="center" vertical="center" wrapText="1"/>
    </xf>
    <xf numFmtId="0" fontId="6" fillId="7" borderId="1" xfId="0" applyNumberFormat="1" applyFont="1" applyFill="1" applyBorder="1" applyAlignment="1" applyProtection="1">
      <alignment horizontal="left" vertical="center" wrapText="1"/>
    </xf>
    <xf numFmtId="0" fontId="6" fillId="7" borderId="2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33"/>
  <sheetViews>
    <sheetView topLeftCell="A4" workbookViewId="0">
      <selection activeCell="J9" sqref="J9"/>
    </sheetView>
  </sheetViews>
  <sheetFormatPr defaultRowHeight="15" x14ac:dyDescent="0.25"/>
  <cols>
    <col min="6" max="8" width="25.28515625" customWidth="1"/>
    <col min="9" max="9" width="27.85546875" customWidth="1"/>
    <col min="10" max="10" width="25.28515625" customWidth="1"/>
    <col min="11" max="11" width="15.7109375" customWidth="1"/>
    <col min="12" max="12" width="20.42578125" customWidth="1"/>
  </cols>
  <sheetData>
    <row r="1" spans="2:12" ht="42" customHeight="1" x14ac:dyDescent="0.25">
      <c r="B1" s="224" t="s">
        <v>82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</row>
    <row r="2" spans="2:12" ht="15.75" customHeight="1" x14ac:dyDescent="0.25">
      <c r="B2" s="224" t="s">
        <v>13</v>
      </c>
      <c r="C2" s="224"/>
      <c r="D2" s="224"/>
      <c r="E2" s="224"/>
      <c r="F2" s="224"/>
      <c r="G2" s="224"/>
      <c r="H2" s="224"/>
      <c r="I2" s="224"/>
      <c r="J2" s="224"/>
      <c r="K2" s="224"/>
      <c r="L2" s="224"/>
    </row>
    <row r="3" spans="2:12" ht="6.75" customHeight="1" x14ac:dyDescent="0.25">
      <c r="B3" s="208"/>
      <c r="C3" s="208"/>
      <c r="D3" s="208"/>
      <c r="E3" s="38"/>
      <c r="F3" s="38"/>
      <c r="G3" s="38"/>
      <c r="H3" s="38"/>
      <c r="I3" s="38"/>
      <c r="J3" s="40"/>
      <c r="K3" s="40"/>
      <c r="L3" s="39"/>
    </row>
    <row r="4" spans="2:12" ht="18" customHeight="1" x14ac:dyDescent="0.25">
      <c r="B4" s="224" t="s">
        <v>63</v>
      </c>
      <c r="C4" s="224"/>
      <c r="D4" s="224"/>
      <c r="E4" s="224"/>
      <c r="F4" s="224"/>
      <c r="G4" s="224"/>
      <c r="H4" s="224"/>
      <c r="I4" s="224"/>
      <c r="J4" s="224"/>
      <c r="K4" s="224"/>
      <c r="L4" s="224"/>
    </row>
    <row r="5" spans="2:12" ht="18" customHeight="1" x14ac:dyDescent="0.25">
      <c r="B5" s="41"/>
      <c r="C5" s="42"/>
      <c r="D5" s="42"/>
      <c r="E5" s="42"/>
      <c r="F5" s="42"/>
      <c r="G5" s="42"/>
      <c r="H5" s="42"/>
      <c r="I5" s="42"/>
      <c r="J5" s="42"/>
      <c r="K5" s="42"/>
      <c r="L5" s="39"/>
    </row>
    <row r="6" spans="2:12" x14ac:dyDescent="0.25">
      <c r="B6" s="223" t="s">
        <v>64</v>
      </c>
      <c r="C6" s="223"/>
      <c r="D6" s="223"/>
      <c r="E6" s="223"/>
      <c r="F6" s="223"/>
      <c r="G6" s="43"/>
      <c r="H6" s="43"/>
      <c r="I6" s="43"/>
      <c r="J6" s="43"/>
      <c r="K6" s="44"/>
      <c r="L6" s="39"/>
    </row>
    <row r="7" spans="2:12" ht="38.25" x14ac:dyDescent="0.25">
      <c r="B7" s="231" t="s">
        <v>8</v>
      </c>
      <c r="C7" s="232"/>
      <c r="D7" s="232"/>
      <c r="E7" s="232"/>
      <c r="F7" s="233"/>
      <c r="G7" s="177" t="s">
        <v>219</v>
      </c>
      <c r="H7" s="95" t="s">
        <v>245</v>
      </c>
      <c r="I7" s="177" t="s">
        <v>246</v>
      </c>
      <c r="J7" s="95" t="s">
        <v>18</v>
      </c>
      <c r="K7" s="95" t="s">
        <v>55</v>
      </c>
    </row>
    <row r="8" spans="2:12" s="24" customFormat="1" ht="11.25" x14ac:dyDescent="0.2">
      <c r="B8" s="215">
        <v>1</v>
      </c>
      <c r="C8" s="215"/>
      <c r="D8" s="215"/>
      <c r="E8" s="215"/>
      <c r="F8" s="216"/>
      <c r="G8" s="23">
        <v>2</v>
      </c>
      <c r="H8" s="22">
        <v>3</v>
      </c>
      <c r="I8" s="22">
        <v>5</v>
      </c>
      <c r="J8" s="22" t="s">
        <v>20</v>
      </c>
      <c r="K8" s="22" t="s">
        <v>83</v>
      </c>
    </row>
    <row r="9" spans="2:12" x14ac:dyDescent="0.25">
      <c r="B9" s="227" t="s">
        <v>0</v>
      </c>
      <c r="C9" s="228"/>
      <c r="D9" s="228"/>
      <c r="E9" s="228"/>
      <c r="F9" s="229"/>
      <c r="G9" s="72">
        <f>SUM(G10+G11)</f>
        <v>1532053.25</v>
      </c>
      <c r="H9" s="72">
        <f>SUM(H10+H11)</f>
        <v>3208129.06</v>
      </c>
      <c r="I9" s="72">
        <f t="shared" ref="I9" si="0">SUM(I10+I11)</f>
        <v>1677490.81</v>
      </c>
      <c r="J9" s="72">
        <f>+I9/G9*100</f>
        <v>109.4929833542013</v>
      </c>
      <c r="K9" s="73">
        <f>+I9/H9*100</f>
        <v>52.288757048944909</v>
      </c>
    </row>
    <row r="10" spans="2:12" x14ac:dyDescent="0.25">
      <c r="B10" s="230" t="s">
        <v>56</v>
      </c>
      <c r="C10" s="207"/>
      <c r="D10" s="207"/>
      <c r="E10" s="207"/>
      <c r="F10" s="226"/>
      <c r="G10" s="71">
        <v>1531984.99</v>
      </c>
      <c r="H10" s="71">
        <v>3208029.06</v>
      </c>
      <c r="I10" s="31">
        <v>1677462.27</v>
      </c>
      <c r="J10" s="71">
        <f t="shared" ref="J10:J14" si="1">+I10/G10*100</f>
        <v>109.49599904369821</v>
      </c>
      <c r="K10" s="31">
        <f t="shared" ref="K10:K14" si="2">+I10/H10*100</f>
        <v>52.289497340151904</v>
      </c>
    </row>
    <row r="11" spans="2:12" x14ac:dyDescent="0.25">
      <c r="B11" s="225" t="s">
        <v>61</v>
      </c>
      <c r="C11" s="226"/>
      <c r="D11" s="226"/>
      <c r="E11" s="226"/>
      <c r="F11" s="226"/>
      <c r="G11" s="71">
        <v>68.260000000000005</v>
      </c>
      <c r="H11" s="71">
        <v>100</v>
      </c>
      <c r="I11" s="71">
        <v>28.54</v>
      </c>
      <c r="J11" s="71">
        <f t="shared" si="1"/>
        <v>41.810723703486666</v>
      </c>
      <c r="K11" s="31">
        <f t="shared" si="2"/>
        <v>28.54</v>
      </c>
    </row>
    <row r="12" spans="2:12" x14ac:dyDescent="0.25">
      <c r="B12" s="74" t="s">
        <v>1</v>
      </c>
      <c r="C12" s="75"/>
      <c r="D12" s="75"/>
      <c r="E12" s="75"/>
      <c r="F12" s="75"/>
      <c r="G12" s="76">
        <f>SUM(G13+G14)</f>
        <v>1544619.96</v>
      </c>
      <c r="H12" s="76">
        <f>SUM(H13+H14)</f>
        <v>3208129.06</v>
      </c>
      <c r="I12" s="76">
        <f>I13+I14</f>
        <v>1806678.75</v>
      </c>
      <c r="J12" s="76">
        <f t="shared" si="1"/>
        <v>116.96590726433446</v>
      </c>
      <c r="K12" s="77">
        <f t="shared" si="2"/>
        <v>56.315650530593054</v>
      </c>
    </row>
    <row r="13" spans="2:12" x14ac:dyDescent="0.25">
      <c r="B13" s="206" t="s">
        <v>57</v>
      </c>
      <c r="C13" s="207"/>
      <c r="D13" s="207"/>
      <c r="E13" s="207"/>
      <c r="F13" s="207"/>
      <c r="G13" s="71">
        <v>1495333.94</v>
      </c>
      <c r="H13" s="71">
        <v>1922328.06</v>
      </c>
      <c r="I13" s="71">
        <v>1761046.03</v>
      </c>
      <c r="J13" s="71">
        <f t="shared" si="1"/>
        <v>117.76941477032214</v>
      </c>
      <c r="K13" s="31">
        <f t="shared" si="2"/>
        <v>91.610067326385476</v>
      </c>
    </row>
    <row r="14" spans="2:12" x14ac:dyDescent="0.25">
      <c r="B14" s="225" t="s">
        <v>58</v>
      </c>
      <c r="C14" s="226"/>
      <c r="D14" s="226"/>
      <c r="E14" s="226"/>
      <c r="F14" s="226"/>
      <c r="G14" s="71">
        <v>49286.02</v>
      </c>
      <c r="H14" s="71">
        <v>1285801</v>
      </c>
      <c r="I14" s="71">
        <v>45632.72</v>
      </c>
      <c r="J14" s="71">
        <f t="shared" si="1"/>
        <v>92.587553225032181</v>
      </c>
      <c r="K14" s="31">
        <f t="shared" si="2"/>
        <v>3.5489721970973735</v>
      </c>
    </row>
    <row r="15" spans="2:12" x14ac:dyDescent="0.25">
      <c r="B15" s="204" t="s">
        <v>65</v>
      </c>
      <c r="C15" s="205"/>
      <c r="D15" s="205"/>
      <c r="E15" s="205"/>
      <c r="F15" s="205"/>
      <c r="G15" s="78">
        <f>G9-G12</f>
        <v>-12566.709999999963</v>
      </c>
      <c r="H15" s="78">
        <f t="shared" ref="H15:I15" si="3">H9-H12</f>
        <v>0</v>
      </c>
      <c r="I15" s="78">
        <f t="shared" si="3"/>
        <v>-129187.93999999994</v>
      </c>
      <c r="J15" s="78"/>
      <c r="K15" s="79"/>
    </row>
    <row r="16" spans="2:12" ht="18" x14ac:dyDescent="0.25">
      <c r="B16" s="38"/>
      <c r="C16" s="45"/>
      <c r="D16" s="45"/>
      <c r="E16" s="45"/>
      <c r="F16" s="45"/>
      <c r="G16" s="45"/>
      <c r="H16" s="45"/>
      <c r="I16" s="46"/>
      <c r="J16" s="46"/>
      <c r="K16" s="46"/>
      <c r="L16" s="46"/>
    </row>
    <row r="17" spans="1:42" ht="18" customHeight="1" x14ac:dyDescent="0.25">
      <c r="B17" s="223" t="s">
        <v>66</v>
      </c>
      <c r="C17" s="223"/>
      <c r="D17" s="223"/>
      <c r="E17" s="223"/>
      <c r="F17" s="223"/>
      <c r="G17" s="45"/>
      <c r="H17" s="45"/>
      <c r="I17" s="46"/>
      <c r="J17" s="46"/>
      <c r="K17" s="46"/>
      <c r="L17" s="46"/>
    </row>
    <row r="18" spans="1:42" ht="25.5" x14ac:dyDescent="0.25">
      <c r="B18" s="212" t="s">
        <v>8</v>
      </c>
      <c r="C18" s="213"/>
      <c r="D18" s="213"/>
      <c r="E18" s="213"/>
      <c r="F18" s="214"/>
      <c r="G18" s="21" t="s">
        <v>73</v>
      </c>
      <c r="H18" s="1" t="s">
        <v>74</v>
      </c>
      <c r="I18" s="21" t="s">
        <v>76</v>
      </c>
      <c r="J18" s="1" t="s">
        <v>18</v>
      </c>
      <c r="K18" s="1" t="s">
        <v>55</v>
      </c>
    </row>
    <row r="19" spans="1:42" s="24" customFormat="1" x14ac:dyDescent="0.25">
      <c r="B19" s="215">
        <v>1</v>
      </c>
      <c r="C19" s="215"/>
      <c r="D19" s="215"/>
      <c r="E19" s="215"/>
      <c r="F19" s="216"/>
      <c r="G19" s="23">
        <v>2</v>
      </c>
      <c r="H19" s="22">
        <v>3</v>
      </c>
      <c r="I19" s="22">
        <v>5</v>
      </c>
      <c r="J19" s="22" t="s">
        <v>20</v>
      </c>
      <c r="K19" s="22" t="s">
        <v>21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</row>
    <row r="20" spans="1:42" ht="15.75" customHeight="1" x14ac:dyDescent="0.25">
      <c r="A20" s="24"/>
      <c r="B20" s="217" t="s">
        <v>59</v>
      </c>
      <c r="C20" s="219"/>
      <c r="D20" s="219"/>
      <c r="E20" s="219"/>
      <c r="F20" s="220"/>
      <c r="G20" s="18"/>
      <c r="H20" s="18"/>
      <c r="I20" s="18"/>
      <c r="J20" s="18"/>
      <c r="K20" s="18"/>
    </row>
    <row r="21" spans="1:42" x14ac:dyDescent="0.25">
      <c r="A21" s="24"/>
      <c r="B21" s="217" t="s">
        <v>60</v>
      </c>
      <c r="C21" s="218"/>
      <c r="D21" s="218"/>
      <c r="E21" s="218"/>
      <c r="F21" s="218"/>
      <c r="G21" s="18"/>
      <c r="H21" s="18"/>
      <c r="I21" s="18"/>
      <c r="J21" s="18"/>
      <c r="K21" s="18"/>
    </row>
    <row r="22" spans="1:42" s="33" customFormat="1" ht="15" customHeight="1" x14ac:dyDescent="0.25">
      <c r="A22" s="24"/>
      <c r="B22" s="209" t="s">
        <v>62</v>
      </c>
      <c r="C22" s="210"/>
      <c r="D22" s="210"/>
      <c r="E22" s="210"/>
      <c r="F22" s="211"/>
      <c r="G22" s="31"/>
      <c r="H22" s="31"/>
      <c r="I22" s="31"/>
      <c r="J22" s="31"/>
      <c r="K22" s="31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</row>
    <row r="23" spans="1:42" s="33" customFormat="1" ht="15" customHeight="1" x14ac:dyDescent="0.25">
      <c r="A23" s="24"/>
      <c r="B23" s="209" t="s">
        <v>67</v>
      </c>
      <c r="C23" s="210"/>
      <c r="D23" s="210"/>
      <c r="E23" s="210"/>
      <c r="F23" s="211"/>
      <c r="G23" s="31"/>
      <c r="H23" s="31"/>
      <c r="I23" s="31"/>
      <c r="J23" s="31"/>
      <c r="K23" s="31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x14ac:dyDescent="0.25">
      <c r="A24" s="24"/>
      <c r="B24" s="206" t="s">
        <v>68</v>
      </c>
      <c r="C24" s="207"/>
      <c r="D24" s="207"/>
      <c r="E24" s="207"/>
      <c r="F24" s="207"/>
      <c r="G24" s="31"/>
      <c r="H24" s="31"/>
      <c r="I24" s="31"/>
      <c r="J24" s="31"/>
      <c r="K24" s="31"/>
    </row>
    <row r="25" spans="1:42" ht="15.75" x14ac:dyDescent="0.25">
      <c r="B25" s="47"/>
      <c r="C25" s="48"/>
      <c r="D25" s="48"/>
      <c r="E25" s="48"/>
      <c r="F25" s="48"/>
      <c r="G25" s="49"/>
      <c r="H25" s="49"/>
      <c r="I25" s="49"/>
      <c r="J25" s="49"/>
      <c r="K25" s="49"/>
      <c r="L25" s="39"/>
    </row>
    <row r="26" spans="1:42" ht="15.75" x14ac:dyDescent="0.25">
      <c r="B26" s="221" t="s">
        <v>72</v>
      </c>
      <c r="C26" s="221"/>
      <c r="D26" s="221"/>
      <c r="E26" s="221"/>
      <c r="F26" s="221"/>
      <c r="G26" s="221"/>
      <c r="H26" s="221"/>
      <c r="I26" s="221"/>
      <c r="J26" s="221"/>
      <c r="K26" s="221"/>
      <c r="L26" s="221"/>
    </row>
    <row r="27" spans="1:42" ht="15.75" x14ac:dyDescent="0.25">
      <c r="B27" s="14"/>
      <c r="C27" s="15"/>
      <c r="D27" s="15"/>
      <c r="E27" s="15"/>
      <c r="F27" s="15"/>
      <c r="G27" s="16"/>
      <c r="H27" s="16"/>
      <c r="I27" s="16"/>
      <c r="J27" s="16"/>
      <c r="K27" s="16"/>
    </row>
    <row r="28" spans="1:42" ht="15" customHeight="1" x14ac:dyDescent="0.25">
      <c r="B28" s="222" t="s">
        <v>77</v>
      </c>
      <c r="C28" s="222"/>
      <c r="D28" s="222"/>
      <c r="E28" s="222"/>
      <c r="F28" s="222"/>
      <c r="G28" s="222"/>
      <c r="H28" s="222"/>
      <c r="I28" s="222"/>
      <c r="J28" s="222"/>
      <c r="K28" s="222"/>
      <c r="L28" s="222"/>
    </row>
    <row r="29" spans="1:42" x14ac:dyDescent="0.25">
      <c r="B29" s="222" t="s">
        <v>78</v>
      </c>
      <c r="C29" s="222"/>
      <c r="D29" s="222"/>
      <c r="E29" s="222"/>
      <c r="F29" s="222"/>
      <c r="G29" s="222"/>
      <c r="H29" s="222"/>
      <c r="I29" s="222"/>
      <c r="J29" s="222"/>
      <c r="K29" s="222"/>
      <c r="L29" s="222"/>
    </row>
    <row r="30" spans="1:42" ht="15" customHeight="1" x14ac:dyDescent="0.25">
      <c r="B30" s="222" t="s">
        <v>80</v>
      </c>
      <c r="C30" s="222"/>
      <c r="D30" s="222"/>
      <c r="E30" s="222"/>
      <c r="F30" s="222"/>
      <c r="G30" s="222"/>
      <c r="H30" s="222"/>
      <c r="I30" s="222"/>
      <c r="J30" s="222"/>
      <c r="K30" s="222"/>
      <c r="L30" s="222"/>
    </row>
    <row r="31" spans="1:42" ht="36.75" customHeight="1" x14ac:dyDescent="0.25">
      <c r="B31" s="222"/>
      <c r="C31" s="222"/>
      <c r="D31" s="222"/>
      <c r="E31" s="222"/>
      <c r="F31" s="222"/>
      <c r="G31" s="222"/>
      <c r="H31" s="222"/>
      <c r="I31" s="222"/>
      <c r="J31" s="222"/>
      <c r="K31" s="222"/>
      <c r="L31" s="222"/>
    </row>
    <row r="32" spans="1:42" ht="15" customHeight="1" x14ac:dyDescent="0.25">
      <c r="B32" s="203" t="s">
        <v>81</v>
      </c>
      <c r="C32" s="203"/>
      <c r="D32" s="203"/>
      <c r="E32" s="203"/>
      <c r="F32" s="203"/>
      <c r="G32" s="203"/>
      <c r="H32" s="203"/>
      <c r="I32" s="203"/>
      <c r="J32" s="203"/>
      <c r="K32" s="203"/>
      <c r="L32" s="203"/>
    </row>
    <row r="33" spans="2:12" x14ac:dyDescent="0.25">
      <c r="B33" s="203"/>
      <c r="C33" s="203"/>
      <c r="D33" s="203"/>
      <c r="E33" s="203"/>
      <c r="F33" s="203"/>
      <c r="G33" s="203"/>
      <c r="H33" s="203"/>
      <c r="I33" s="203"/>
      <c r="J33" s="203"/>
      <c r="K33" s="203"/>
      <c r="L33" s="203"/>
    </row>
  </sheetData>
  <mergeCells count="26">
    <mergeCell ref="B1:L1"/>
    <mergeCell ref="B2:L2"/>
    <mergeCell ref="B4:L4"/>
    <mergeCell ref="B13:F13"/>
    <mergeCell ref="B14:F14"/>
    <mergeCell ref="B8:F8"/>
    <mergeCell ref="B9:F9"/>
    <mergeCell ref="B10:F10"/>
    <mergeCell ref="B6:F6"/>
    <mergeCell ref="B7:F7"/>
    <mergeCell ref="B11:F11"/>
    <mergeCell ref="B32:L33"/>
    <mergeCell ref="B15:F15"/>
    <mergeCell ref="B24:F24"/>
    <mergeCell ref="B3:D3"/>
    <mergeCell ref="B23:F23"/>
    <mergeCell ref="B18:F18"/>
    <mergeCell ref="B19:F19"/>
    <mergeCell ref="B21:F21"/>
    <mergeCell ref="B22:F22"/>
    <mergeCell ref="B20:F20"/>
    <mergeCell ref="B26:L26"/>
    <mergeCell ref="B29:L29"/>
    <mergeCell ref="B28:L28"/>
    <mergeCell ref="B30:L31"/>
    <mergeCell ref="B17:F17"/>
  </mergeCells>
  <pageMargins left="0.7" right="0.7" top="0.75" bottom="0.75" header="0.3" footer="0.3"/>
  <pageSetup paperSize="9" scale="6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323"/>
  <sheetViews>
    <sheetView tabSelected="1" topLeftCell="A4" workbookViewId="0">
      <selection activeCell="L10" sqref="L10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36.42578125" customWidth="1"/>
    <col min="5" max="5" width="53.28515625" customWidth="1"/>
    <col min="6" max="7" width="25.28515625" customWidth="1"/>
    <col min="8" max="8" width="15.7109375" customWidth="1"/>
  </cols>
  <sheetData>
    <row r="1" spans="2:8" ht="18" x14ac:dyDescent="0.25">
      <c r="B1" s="2"/>
      <c r="C1" s="2"/>
      <c r="D1" s="2"/>
      <c r="E1" s="2"/>
      <c r="F1" s="2"/>
      <c r="G1" s="2"/>
      <c r="H1" s="3"/>
    </row>
    <row r="2" spans="2:8" ht="18" customHeight="1" x14ac:dyDescent="0.25">
      <c r="B2" s="237" t="s">
        <v>12</v>
      </c>
      <c r="C2" s="272"/>
      <c r="D2" s="272"/>
      <c r="E2" s="272"/>
      <c r="F2" s="272"/>
      <c r="G2" s="272"/>
      <c r="H2" s="272"/>
    </row>
    <row r="3" spans="2:8" ht="18" x14ac:dyDescent="0.25">
      <c r="B3" s="2"/>
      <c r="C3" s="2"/>
      <c r="D3" s="2"/>
      <c r="E3" s="2"/>
      <c r="F3" s="2"/>
      <c r="G3" s="2"/>
      <c r="H3" s="3"/>
    </row>
    <row r="4" spans="2:8" ht="15.75" x14ac:dyDescent="0.25">
      <c r="B4" s="273" t="s">
        <v>71</v>
      </c>
      <c r="C4" s="273"/>
      <c r="D4" s="273"/>
      <c r="E4" s="273"/>
      <c r="F4" s="273"/>
      <c r="G4" s="273"/>
      <c r="H4" s="273"/>
    </row>
    <row r="5" spans="2:8" ht="18" x14ac:dyDescent="0.25">
      <c r="B5" s="17"/>
      <c r="C5" s="17"/>
      <c r="D5" s="17"/>
      <c r="E5" s="17"/>
      <c r="F5" s="17"/>
      <c r="G5" s="17"/>
      <c r="H5" s="3"/>
    </row>
    <row r="6" spans="2:8" ht="25.5" x14ac:dyDescent="0.25">
      <c r="B6" s="274" t="s">
        <v>8</v>
      </c>
      <c r="C6" s="275"/>
      <c r="D6" s="275"/>
      <c r="E6" s="276"/>
      <c r="F6" s="95" t="s">
        <v>247</v>
      </c>
      <c r="G6" s="95" t="s">
        <v>330</v>
      </c>
      <c r="H6" s="95" t="s">
        <v>55</v>
      </c>
    </row>
    <row r="7" spans="2:8" s="24" customFormat="1" ht="15.75" customHeight="1" x14ac:dyDescent="0.2">
      <c r="B7" s="277">
        <v>1</v>
      </c>
      <c r="C7" s="278"/>
      <c r="D7" s="278"/>
      <c r="E7" s="279"/>
      <c r="F7" s="96">
        <v>2</v>
      </c>
      <c r="G7" s="96">
        <v>4</v>
      </c>
      <c r="H7" s="96" t="s">
        <v>172</v>
      </c>
    </row>
    <row r="8" spans="2:8" s="36" customFormat="1" ht="30" customHeight="1" x14ac:dyDescent="0.25">
      <c r="B8" s="280" t="s">
        <v>184</v>
      </c>
      <c r="C8" s="281"/>
      <c r="D8" s="282"/>
      <c r="E8" s="97" t="s">
        <v>173</v>
      </c>
      <c r="F8" s="98">
        <f>F9+F38+F98</f>
        <v>3208129.06</v>
      </c>
      <c r="G8" s="176">
        <f>G9+G38+G98</f>
        <v>1806678.7500000002</v>
      </c>
      <c r="H8" s="99"/>
    </row>
    <row r="9" spans="2:8" s="36" customFormat="1" ht="30" customHeight="1" x14ac:dyDescent="0.25">
      <c r="B9" s="253" t="s">
        <v>175</v>
      </c>
      <c r="C9" s="254"/>
      <c r="D9" s="255"/>
      <c r="E9" s="118" t="s">
        <v>269</v>
      </c>
      <c r="F9" s="119">
        <f>F10+F31</f>
        <v>108428</v>
      </c>
      <c r="G9" s="172">
        <f>G10+G31</f>
        <v>89151.05</v>
      </c>
      <c r="H9" s="117"/>
    </row>
    <row r="10" spans="2:8" s="36" customFormat="1" ht="30" customHeight="1" x14ac:dyDescent="0.25">
      <c r="B10" s="269" t="s">
        <v>174</v>
      </c>
      <c r="C10" s="270"/>
      <c r="D10" s="271"/>
      <c r="E10" s="144"/>
      <c r="F10" s="145">
        <f>F11+F18+F24</f>
        <v>106072</v>
      </c>
      <c r="G10" s="168">
        <f>G11+G24</f>
        <v>86807.98</v>
      </c>
      <c r="H10" s="140">
        <f>(G10/F10)*100</f>
        <v>81.838732181914168</v>
      </c>
    </row>
    <row r="11" spans="2:8" s="36" customFormat="1" ht="30" customHeight="1" x14ac:dyDescent="0.25">
      <c r="B11" s="262"/>
      <c r="C11" s="263"/>
      <c r="D11" s="264"/>
      <c r="E11" s="100" t="s">
        <v>230</v>
      </c>
      <c r="F11" s="54">
        <f>F12+F16</f>
        <v>47583</v>
      </c>
      <c r="G11" s="167">
        <f>G12+G16</f>
        <v>47249.560000000005</v>
      </c>
      <c r="H11" s="140">
        <f t="shared" ref="H11:H74" si="0">(G11/F11)*100</f>
        <v>99.29924552886537</v>
      </c>
    </row>
    <row r="12" spans="2:8" s="36" customFormat="1" ht="30" customHeight="1" x14ac:dyDescent="0.25">
      <c r="B12" s="265"/>
      <c r="C12" s="265"/>
      <c r="D12" s="265"/>
      <c r="E12" s="101" t="s">
        <v>177</v>
      </c>
      <c r="F12" s="54">
        <f>F13+F14+F15</f>
        <v>46079</v>
      </c>
      <c r="G12" s="167">
        <f>G13+G14+G15</f>
        <v>45862.600000000006</v>
      </c>
      <c r="H12" s="140">
        <f t="shared" si="0"/>
        <v>99.530371752859239</v>
      </c>
    </row>
    <row r="13" spans="2:8" s="36" customFormat="1" ht="30" customHeight="1" x14ac:dyDescent="0.25">
      <c r="B13" s="61"/>
      <c r="C13" s="62"/>
      <c r="D13" s="63"/>
      <c r="E13" s="102" t="s">
        <v>185</v>
      </c>
      <c r="F13" s="55">
        <v>37922</v>
      </c>
      <c r="G13" s="166">
        <v>37638.370000000003</v>
      </c>
      <c r="H13" s="140">
        <f t="shared" si="0"/>
        <v>99.252070038500079</v>
      </c>
    </row>
    <row r="14" spans="2:8" s="36" customFormat="1" ht="30" customHeight="1" x14ac:dyDescent="0.25">
      <c r="B14" s="61"/>
      <c r="C14" s="62"/>
      <c r="D14" s="63"/>
      <c r="E14" s="103" t="s">
        <v>270</v>
      </c>
      <c r="F14" s="55">
        <v>2049</v>
      </c>
      <c r="G14" s="166">
        <v>2013.91</v>
      </c>
      <c r="H14" s="140">
        <f t="shared" si="0"/>
        <v>98.287457296242081</v>
      </c>
    </row>
    <row r="15" spans="2:8" s="36" customFormat="1" ht="30" customHeight="1" x14ac:dyDescent="0.25">
      <c r="B15" s="61"/>
      <c r="C15" s="62"/>
      <c r="D15" s="63"/>
      <c r="E15" s="103" t="s">
        <v>186</v>
      </c>
      <c r="F15" s="55">
        <v>6108</v>
      </c>
      <c r="G15" s="166">
        <v>6210.32</v>
      </c>
      <c r="H15" s="140">
        <f t="shared" si="0"/>
        <v>101.67518009168303</v>
      </c>
    </row>
    <row r="16" spans="2:8" s="36" customFormat="1" ht="30" customHeight="1" x14ac:dyDescent="0.25">
      <c r="B16" s="50"/>
      <c r="C16" s="51"/>
      <c r="D16" s="52"/>
      <c r="E16" s="104" t="s">
        <v>178</v>
      </c>
      <c r="F16" s="54">
        <f>F17</f>
        <v>1504</v>
      </c>
      <c r="G16" s="175">
        <f>G17</f>
        <v>1386.96</v>
      </c>
      <c r="H16" s="140">
        <f t="shared" si="0"/>
        <v>92.218085106382986</v>
      </c>
    </row>
    <row r="17" spans="2:8" s="36" customFormat="1" ht="30" customHeight="1" x14ac:dyDescent="0.25">
      <c r="B17" s="61"/>
      <c r="C17" s="62"/>
      <c r="D17" s="63"/>
      <c r="E17" s="105" t="s">
        <v>187</v>
      </c>
      <c r="F17" s="56">
        <v>1504</v>
      </c>
      <c r="G17" s="166">
        <f>1386.96</f>
        <v>1386.96</v>
      </c>
      <c r="H17" s="140">
        <f t="shared" si="0"/>
        <v>92.218085106382986</v>
      </c>
    </row>
    <row r="18" spans="2:8" s="36" customFormat="1" ht="30" customHeight="1" x14ac:dyDescent="0.25">
      <c r="B18" s="68"/>
      <c r="C18" s="69"/>
      <c r="D18" s="70"/>
      <c r="E18" s="106" t="s">
        <v>272</v>
      </c>
      <c r="F18" s="54">
        <f>F19</f>
        <v>19000</v>
      </c>
      <c r="G18" s="67"/>
      <c r="H18" s="140"/>
    </row>
    <row r="19" spans="2:8" s="36" customFormat="1" ht="30" customHeight="1" x14ac:dyDescent="0.25">
      <c r="B19" s="50"/>
      <c r="C19" s="51"/>
      <c r="D19" s="52"/>
      <c r="E19" s="101" t="s">
        <v>177</v>
      </c>
      <c r="F19" s="54">
        <f>F20</f>
        <v>19000</v>
      </c>
      <c r="G19" s="67"/>
      <c r="H19" s="140"/>
    </row>
    <row r="20" spans="2:8" s="36" customFormat="1" ht="30" customHeight="1" x14ac:dyDescent="0.25">
      <c r="B20" s="61"/>
      <c r="C20" s="62"/>
      <c r="D20" s="63"/>
      <c r="E20" s="102" t="s">
        <v>185</v>
      </c>
      <c r="F20" s="55">
        <v>19000</v>
      </c>
      <c r="G20" s="66"/>
      <c r="H20" s="140"/>
    </row>
    <row r="21" spans="2:8" s="36" customFormat="1" ht="30" customHeight="1" x14ac:dyDescent="0.25">
      <c r="B21" s="61"/>
      <c r="C21" s="62"/>
      <c r="D21" s="63"/>
      <c r="E21" s="103" t="s">
        <v>188</v>
      </c>
      <c r="F21" s="56"/>
      <c r="G21" s="66"/>
      <c r="H21" s="140"/>
    </row>
    <row r="22" spans="2:8" s="36" customFormat="1" ht="30" customHeight="1" x14ac:dyDescent="0.25">
      <c r="B22" s="50"/>
      <c r="C22" s="51"/>
      <c r="D22" s="52"/>
      <c r="E22" s="104" t="s">
        <v>178</v>
      </c>
      <c r="F22" s="57"/>
      <c r="G22" s="67"/>
      <c r="H22" s="140"/>
    </row>
    <row r="23" spans="2:8" s="36" customFormat="1" ht="30" customHeight="1" x14ac:dyDescent="0.25">
      <c r="B23" s="247"/>
      <c r="C23" s="248"/>
      <c r="D23" s="249"/>
      <c r="E23" s="105" t="s">
        <v>187</v>
      </c>
      <c r="F23" s="56"/>
      <c r="G23" s="66"/>
      <c r="H23" s="140"/>
    </row>
    <row r="24" spans="2:8" s="36" customFormat="1" ht="30" customHeight="1" x14ac:dyDescent="0.25">
      <c r="B24" s="92"/>
      <c r="C24" s="93"/>
      <c r="D24" s="94"/>
      <c r="E24" s="106" t="s">
        <v>231</v>
      </c>
      <c r="F24" s="57">
        <f>F25+F29</f>
        <v>39489</v>
      </c>
      <c r="G24" s="167">
        <f>G25+G29</f>
        <v>39558.419999999991</v>
      </c>
      <c r="H24" s="140">
        <f t="shared" si="0"/>
        <v>100.17579579123297</v>
      </c>
    </row>
    <row r="25" spans="2:8" s="36" customFormat="1" ht="30" customHeight="1" x14ac:dyDescent="0.25">
      <c r="B25" s="247"/>
      <c r="C25" s="248"/>
      <c r="D25" s="249"/>
      <c r="E25" s="101" t="s">
        <v>232</v>
      </c>
      <c r="F25" s="57">
        <f>F26+F27+F28</f>
        <v>38246</v>
      </c>
      <c r="G25" s="167">
        <f>G26+G27+G28</f>
        <v>38397.179999999993</v>
      </c>
      <c r="H25" s="140">
        <f t="shared" si="0"/>
        <v>100.3952831668671</v>
      </c>
    </row>
    <row r="26" spans="2:8" s="36" customFormat="1" ht="30" customHeight="1" x14ac:dyDescent="0.25">
      <c r="B26" s="247"/>
      <c r="C26" s="248"/>
      <c r="D26" s="249"/>
      <c r="E26" s="105" t="s">
        <v>233</v>
      </c>
      <c r="F26" s="56">
        <v>31398</v>
      </c>
      <c r="G26" s="166">
        <v>31511.64</v>
      </c>
      <c r="H26" s="140">
        <f t="shared" si="0"/>
        <v>100.36193388113892</v>
      </c>
    </row>
    <row r="27" spans="2:8" s="36" customFormat="1" ht="30" customHeight="1" x14ac:dyDescent="0.25">
      <c r="B27" s="247"/>
      <c r="C27" s="248"/>
      <c r="D27" s="249"/>
      <c r="E27" s="105" t="s">
        <v>270</v>
      </c>
      <c r="F27" s="56">
        <v>1751</v>
      </c>
      <c r="G27" s="166">
        <v>1686.09</v>
      </c>
      <c r="H27" s="140">
        <f t="shared" si="0"/>
        <v>96.292975442604217</v>
      </c>
    </row>
    <row r="28" spans="2:8" s="36" customFormat="1" ht="30" customHeight="1" x14ac:dyDescent="0.25">
      <c r="B28" s="247"/>
      <c r="C28" s="248"/>
      <c r="D28" s="249"/>
      <c r="E28" s="105" t="s">
        <v>213</v>
      </c>
      <c r="F28" s="56">
        <v>5097</v>
      </c>
      <c r="G28" s="166">
        <v>5199.45</v>
      </c>
      <c r="H28" s="140">
        <f t="shared" si="0"/>
        <v>102.01000588581519</v>
      </c>
    </row>
    <row r="29" spans="2:8" s="36" customFormat="1" ht="30" customHeight="1" x14ac:dyDescent="0.25">
      <c r="B29" s="58"/>
      <c r="C29" s="59"/>
      <c r="D29" s="53"/>
      <c r="E29" s="101" t="s">
        <v>234</v>
      </c>
      <c r="F29" s="57">
        <f>F30</f>
        <v>1243</v>
      </c>
      <c r="G29" s="167">
        <f>G30</f>
        <v>1161.24</v>
      </c>
      <c r="H29" s="140">
        <f t="shared" si="0"/>
        <v>93.422365245374095</v>
      </c>
    </row>
    <row r="30" spans="2:8" s="36" customFormat="1" ht="30" customHeight="1" x14ac:dyDescent="0.25">
      <c r="B30" s="58"/>
      <c r="C30" s="59"/>
      <c r="D30" s="53"/>
      <c r="E30" s="105" t="s">
        <v>187</v>
      </c>
      <c r="F30" s="56">
        <v>1243</v>
      </c>
      <c r="G30" s="166">
        <v>1161.24</v>
      </c>
      <c r="H30" s="140">
        <f t="shared" si="0"/>
        <v>93.422365245374095</v>
      </c>
    </row>
    <row r="31" spans="2:8" s="36" customFormat="1" ht="30" customHeight="1" x14ac:dyDescent="0.25">
      <c r="B31" s="256" t="s">
        <v>271</v>
      </c>
      <c r="C31" s="257"/>
      <c r="D31" s="258"/>
      <c r="E31" s="146"/>
      <c r="F31" s="139">
        <f>F32+F35</f>
        <v>2356</v>
      </c>
      <c r="G31" s="168">
        <f>G32+G35</f>
        <v>2343.0700000000002</v>
      </c>
      <c r="H31" s="140">
        <f t="shared" si="0"/>
        <v>99.451188455008506</v>
      </c>
    </row>
    <row r="32" spans="2:8" s="36" customFormat="1" ht="30" customHeight="1" x14ac:dyDescent="0.25">
      <c r="B32" s="58"/>
      <c r="C32" s="59"/>
      <c r="D32" s="53"/>
      <c r="E32" s="106" t="s">
        <v>272</v>
      </c>
      <c r="F32" s="57">
        <f>F33</f>
        <v>136</v>
      </c>
      <c r="G32" s="167">
        <f>G33</f>
        <v>0</v>
      </c>
      <c r="H32" s="140"/>
    </row>
    <row r="33" spans="2:8" s="36" customFormat="1" ht="30" customHeight="1" x14ac:dyDescent="0.25">
      <c r="B33" s="58"/>
      <c r="C33" s="59"/>
      <c r="D33" s="53"/>
      <c r="E33" s="101" t="s">
        <v>234</v>
      </c>
      <c r="F33" s="57">
        <f>F34</f>
        <v>136</v>
      </c>
      <c r="G33" s="167">
        <f>G34</f>
        <v>0</v>
      </c>
      <c r="H33" s="140"/>
    </row>
    <row r="34" spans="2:8" s="36" customFormat="1" ht="30" customHeight="1" x14ac:dyDescent="0.25">
      <c r="B34" s="58"/>
      <c r="C34" s="59"/>
      <c r="D34" s="53"/>
      <c r="E34" s="105" t="s">
        <v>192</v>
      </c>
      <c r="F34" s="56">
        <v>136</v>
      </c>
      <c r="G34" s="166">
        <v>0</v>
      </c>
      <c r="H34" s="140"/>
    </row>
    <row r="35" spans="2:8" s="36" customFormat="1" ht="30" customHeight="1" x14ac:dyDescent="0.25">
      <c r="B35" s="58"/>
      <c r="C35" s="59"/>
      <c r="D35" s="53"/>
      <c r="E35" s="106" t="s">
        <v>231</v>
      </c>
      <c r="F35" s="57">
        <f>F36</f>
        <v>2220</v>
      </c>
      <c r="G35" s="167">
        <f>G36</f>
        <v>2343.0700000000002</v>
      </c>
      <c r="H35" s="140">
        <f t="shared" si="0"/>
        <v>105.5436936936937</v>
      </c>
    </row>
    <row r="36" spans="2:8" s="36" customFormat="1" ht="30" customHeight="1" x14ac:dyDescent="0.25">
      <c r="B36" s="58"/>
      <c r="C36" s="59"/>
      <c r="D36" s="53"/>
      <c r="E36" s="101" t="s">
        <v>234</v>
      </c>
      <c r="F36" s="57">
        <f>F37</f>
        <v>2220</v>
      </c>
      <c r="G36" s="167">
        <f>G37</f>
        <v>2343.0700000000002</v>
      </c>
      <c r="H36" s="140">
        <f t="shared" si="0"/>
        <v>105.5436936936937</v>
      </c>
    </row>
    <row r="37" spans="2:8" s="36" customFormat="1" ht="30" customHeight="1" x14ac:dyDescent="0.25">
      <c r="B37" s="58"/>
      <c r="C37" s="59"/>
      <c r="D37" s="53"/>
      <c r="E37" s="105" t="s">
        <v>192</v>
      </c>
      <c r="F37" s="56">
        <v>2220</v>
      </c>
      <c r="G37" s="166">
        <v>2343.0700000000002</v>
      </c>
      <c r="H37" s="140">
        <f t="shared" si="0"/>
        <v>105.5436936936937</v>
      </c>
    </row>
    <row r="38" spans="2:8" s="36" customFormat="1" ht="30" customHeight="1" x14ac:dyDescent="0.25">
      <c r="B38" s="253" t="s">
        <v>273</v>
      </c>
      <c r="C38" s="254"/>
      <c r="D38" s="255"/>
      <c r="E38" s="115" t="s">
        <v>176</v>
      </c>
      <c r="F38" s="116">
        <f>F39+F89+F93</f>
        <v>2818487</v>
      </c>
      <c r="G38" s="174">
        <f>G39+G89+G93</f>
        <v>1556698.9200000002</v>
      </c>
      <c r="H38" s="140">
        <f t="shared" si="0"/>
        <v>55.231722551851405</v>
      </c>
    </row>
    <row r="39" spans="2:8" s="36" customFormat="1" ht="30" customHeight="1" x14ac:dyDescent="0.25">
      <c r="B39" s="266" t="s">
        <v>274</v>
      </c>
      <c r="C39" s="267"/>
      <c r="D39" s="268"/>
      <c r="E39" s="143"/>
      <c r="F39" s="139">
        <f>F40+F43+F70</f>
        <v>2796687</v>
      </c>
      <c r="G39" s="168">
        <f>G40+G43+G70</f>
        <v>1534898.9200000002</v>
      </c>
      <c r="H39" s="140">
        <f t="shared" si="0"/>
        <v>54.882756633116259</v>
      </c>
    </row>
    <row r="40" spans="2:8" s="36" customFormat="1" ht="30" customHeight="1" x14ac:dyDescent="0.25">
      <c r="B40" s="250"/>
      <c r="C40" s="251"/>
      <c r="D40" s="252"/>
      <c r="E40" s="100" t="s">
        <v>230</v>
      </c>
      <c r="F40" s="57">
        <f>F41</f>
        <v>350</v>
      </c>
      <c r="G40" s="67">
        <f>G41</f>
        <v>350</v>
      </c>
      <c r="H40" s="140">
        <f t="shared" si="0"/>
        <v>100</v>
      </c>
    </row>
    <row r="41" spans="2:8" s="36" customFormat="1" ht="30" customHeight="1" x14ac:dyDescent="0.25">
      <c r="B41" s="250"/>
      <c r="C41" s="251"/>
      <c r="D41" s="252"/>
      <c r="E41" s="107" t="s">
        <v>243</v>
      </c>
      <c r="F41" s="56">
        <v>350</v>
      </c>
      <c r="G41" s="67">
        <f>G42</f>
        <v>350</v>
      </c>
      <c r="H41" s="140">
        <f t="shared" si="0"/>
        <v>100</v>
      </c>
    </row>
    <row r="42" spans="2:8" s="36" customFormat="1" ht="30" customHeight="1" x14ac:dyDescent="0.25">
      <c r="B42" s="250"/>
      <c r="C42" s="251"/>
      <c r="D42" s="252"/>
      <c r="E42" s="121" t="s">
        <v>216</v>
      </c>
      <c r="F42" s="56"/>
      <c r="G42" s="66">
        <v>350</v>
      </c>
      <c r="H42" s="140"/>
    </row>
    <row r="43" spans="2:8" s="36" customFormat="1" ht="30" customHeight="1" x14ac:dyDescent="0.25">
      <c r="B43" s="91"/>
      <c r="C43" s="93"/>
      <c r="D43" s="94"/>
      <c r="E43" s="106" t="s">
        <v>275</v>
      </c>
      <c r="F43" s="57">
        <f>F44+F68</f>
        <v>89000</v>
      </c>
      <c r="G43" s="67">
        <f>G44+G68</f>
        <v>89000.1</v>
      </c>
      <c r="H43" s="140">
        <f t="shared" si="0"/>
        <v>100.00011235955057</v>
      </c>
    </row>
    <row r="44" spans="2:8" s="36" customFormat="1" ht="30" customHeight="1" x14ac:dyDescent="0.25">
      <c r="B44" s="91"/>
      <c r="C44" s="93"/>
      <c r="D44" s="94"/>
      <c r="E44" s="101" t="s">
        <v>179</v>
      </c>
      <c r="F44" s="57">
        <v>88000</v>
      </c>
      <c r="G44" s="67">
        <f>G45+G46+G47+G48+G49+G50+G51+G52+G53+G54+G55+G56+G57+G58+G59+G60+G61+G62+G63+G64+G65+G66+G67</f>
        <v>88207.010000000009</v>
      </c>
      <c r="H44" s="140">
        <f t="shared" si="0"/>
        <v>100.23523863636366</v>
      </c>
    </row>
    <row r="45" spans="2:8" s="36" customFormat="1" ht="30" customHeight="1" x14ac:dyDescent="0.25">
      <c r="B45" s="92"/>
      <c r="C45" s="93"/>
      <c r="D45" s="94"/>
      <c r="E45" s="105" t="s">
        <v>189</v>
      </c>
      <c r="F45" s="56"/>
      <c r="G45" s="166">
        <v>10400.44</v>
      </c>
      <c r="H45" s="140"/>
    </row>
    <row r="46" spans="2:8" s="36" customFormat="1" ht="30" customHeight="1" x14ac:dyDescent="0.25">
      <c r="B46" s="92"/>
      <c r="C46" s="93"/>
      <c r="D46" s="94"/>
      <c r="E46" s="105" t="s">
        <v>187</v>
      </c>
      <c r="F46" s="56"/>
      <c r="G46" s="166">
        <v>23277.73</v>
      </c>
      <c r="H46" s="140"/>
    </row>
    <row r="47" spans="2:8" s="36" customFormat="1" ht="30" customHeight="1" x14ac:dyDescent="0.25">
      <c r="B47" s="92"/>
      <c r="C47" s="93"/>
      <c r="D47" s="94"/>
      <c r="E47" s="105" t="s">
        <v>190</v>
      </c>
      <c r="F47" s="56"/>
      <c r="G47" s="166">
        <v>938.75</v>
      </c>
      <c r="H47" s="140"/>
    </row>
    <row r="48" spans="2:8" s="36" customFormat="1" ht="30" customHeight="1" x14ac:dyDescent="0.25">
      <c r="B48" s="92"/>
      <c r="C48" s="93"/>
      <c r="D48" s="94"/>
      <c r="E48" s="105" t="s">
        <v>191</v>
      </c>
      <c r="F48" s="56"/>
      <c r="G48" s="166">
        <v>11393.82</v>
      </c>
      <c r="H48" s="140"/>
    </row>
    <row r="49" spans="2:8" s="36" customFormat="1" ht="30" customHeight="1" x14ac:dyDescent="0.25">
      <c r="B49" s="92"/>
      <c r="C49" s="93"/>
      <c r="D49" s="94"/>
      <c r="E49" s="105" t="s">
        <v>192</v>
      </c>
      <c r="F49" s="56"/>
      <c r="G49" s="173">
        <v>366.18</v>
      </c>
      <c r="H49" s="140"/>
    </row>
    <row r="50" spans="2:8" s="36" customFormat="1" ht="30" customHeight="1" x14ac:dyDescent="0.25">
      <c r="B50" s="92"/>
      <c r="C50" s="59"/>
      <c r="D50" s="53"/>
      <c r="E50" s="105" t="s">
        <v>193</v>
      </c>
      <c r="F50" s="56"/>
      <c r="G50" s="173">
        <v>5428.81</v>
      </c>
      <c r="H50" s="140"/>
    </row>
    <row r="51" spans="2:8" s="36" customFormat="1" ht="30" customHeight="1" x14ac:dyDescent="0.25">
      <c r="B51" s="58"/>
      <c r="C51" s="59"/>
      <c r="D51" s="53"/>
      <c r="E51" s="105" t="s">
        <v>194</v>
      </c>
      <c r="F51" s="56"/>
      <c r="G51" s="173">
        <v>1018.76</v>
      </c>
      <c r="H51" s="140"/>
    </row>
    <row r="52" spans="2:8" s="36" customFormat="1" ht="30" customHeight="1" x14ac:dyDescent="0.25">
      <c r="B52" s="58"/>
      <c r="C52" s="59"/>
      <c r="D52" s="53"/>
      <c r="E52" s="105" t="s">
        <v>195</v>
      </c>
      <c r="F52" s="56"/>
      <c r="G52" s="173">
        <v>3044.97</v>
      </c>
      <c r="H52" s="140"/>
    </row>
    <row r="53" spans="2:8" s="36" customFormat="1" ht="30" customHeight="1" x14ac:dyDescent="0.25">
      <c r="B53" s="58"/>
      <c r="C53" s="59"/>
      <c r="D53" s="53"/>
      <c r="E53" s="105" t="s">
        <v>196</v>
      </c>
      <c r="F53" s="56"/>
      <c r="G53" s="173">
        <v>230.6</v>
      </c>
      <c r="H53" s="140"/>
    </row>
    <row r="54" spans="2:8" s="36" customFormat="1" ht="30" customHeight="1" x14ac:dyDescent="0.25">
      <c r="B54" s="58"/>
      <c r="C54" s="59"/>
      <c r="D54" s="53"/>
      <c r="E54" s="105" t="s">
        <v>197</v>
      </c>
      <c r="F54" s="56"/>
      <c r="G54" s="166">
        <v>2434.75</v>
      </c>
      <c r="H54" s="140"/>
    </row>
    <row r="55" spans="2:8" s="36" customFormat="1" ht="30" customHeight="1" x14ac:dyDescent="0.25">
      <c r="B55" s="58"/>
      <c r="C55" s="59"/>
      <c r="D55" s="53"/>
      <c r="E55" s="105" t="s">
        <v>198</v>
      </c>
      <c r="F55" s="56"/>
      <c r="G55" s="166">
        <v>5476.21</v>
      </c>
      <c r="H55" s="140"/>
    </row>
    <row r="56" spans="2:8" s="36" customFormat="1" ht="30" customHeight="1" x14ac:dyDescent="0.25">
      <c r="B56" s="58"/>
      <c r="C56" s="59"/>
      <c r="D56" s="53"/>
      <c r="E56" s="105" t="s">
        <v>199</v>
      </c>
      <c r="F56" s="56"/>
      <c r="G56" s="66">
        <v>28</v>
      </c>
      <c r="H56" s="140"/>
    </row>
    <row r="57" spans="2:8" s="36" customFormat="1" ht="30" customHeight="1" x14ac:dyDescent="0.25">
      <c r="B57" s="58"/>
      <c r="C57" s="59"/>
      <c r="D57" s="53"/>
      <c r="E57" s="105" t="s">
        <v>200</v>
      </c>
      <c r="F57" s="56"/>
      <c r="G57" s="166">
        <v>6589.41</v>
      </c>
      <c r="H57" s="140"/>
    </row>
    <row r="58" spans="2:8" s="36" customFormat="1" ht="30" customHeight="1" x14ac:dyDescent="0.25">
      <c r="B58" s="58"/>
      <c r="C58" s="59"/>
      <c r="D58" s="53"/>
      <c r="E58" s="105" t="s">
        <v>201</v>
      </c>
      <c r="F58" s="56"/>
      <c r="G58" s="166">
        <v>4757.55</v>
      </c>
      <c r="H58" s="140"/>
    </row>
    <row r="59" spans="2:8" s="36" customFormat="1" ht="30" customHeight="1" x14ac:dyDescent="0.25">
      <c r="B59" s="58"/>
      <c r="C59" s="59"/>
      <c r="D59" s="53"/>
      <c r="E59" s="105" t="s">
        <v>202</v>
      </c>
      <c r="F59" s="56"/>
      <c r="G59" s="166">
        <v>2377.38</v>
      </c>
      <c r="H59" s="140"/>
    </row>
    <row r="60" spans="2:8" s="36" customFormat="1" ht="30" customHeight="1" x14ac:dyDescent="0.25">
      <c r="B60" s="58"/>
      <c r="C60" s="59"/>
      <c r="D60" s="53"/>
      <c r="E60" s="37" t="s">
        <v>203</v>
      </c>
      <c r="F60" s="56"/>
      <c r="G60" s="166">
        <v>290.73</v>
      </c>
      <c r="H60" s="140"/>
    </row>
    <row r="61" spans="2:8" s="36" customFormat="1" ht="30" customHeight="1" x14ac:dyDescent="0.25">
      <c r="B61" s="58"/>
      <c r="C61" s="59"/>
      <c r="D61" s="53"/>
      <c r="E61" s="37" t="s">
        <v>204</v>
      </c>
      <c r="F61" s="56"/>
      <c r="G61" s="166">
        <v>7668.75</v>
      </c>
      <c r="H61" s="140"/>
    </row>
    <row r="62" spans="2:8" s="36" customFormat="1" ht="30" customHeight="1" x14ac:dyDescent="0.25">
      <c r="B62" s="58"/>
      <c r="C62" s="59"/>
      <c r="D62" s="53"/>
      <c r="E62" s="37" t="s">
        <v>205</v>
      </c>
      <c r="F62" s="56"/>
      <c r="G62" s="166">
        <v>605.77</v>
      </c>
      <c r="H62" s="140"/>
    </row>
    <row r="63" spans="2:8" s="36" customFormat="1" ht="30" customHeight="1" x14ac:dyDescent="0.25">
      <c r="B63" s="58"/>
      <c r="C63" s="59"/>
      <c r="D63" s="53"/>
      <c r="E63" s="37" t="s">
        <v>206</v>
      </c>
      <c r="F63" s="56"/>
      <c r="G63" s="166">
        <v>106.19</v>
      </c>
      <c r="H63" s="140"/>
    </row>
    <row r="64" spans="2:8" s="36" customFormat="1" ht="30" customHeight="1" x14ac:dyDescent="0.25">
      <c r="B64" s="58"/>
      <c r="C64" s="59"/>
      <c r="D64" s="53"/>
      <c r="E64" s="37" t="s">
        <v>207</v>
      </c>
      <c r="F64" s="56"/>
      <c r="G64" s="166">
        <v>439.81</v>
      </c>
      <c r="H64" s="140"/>
    </row>
    <row r="65" spans="2:8" s="36" customFormat="1" ht="30" customHeight="1" x14ac:dyDescent="0.25">
      <c r="B65" s="58"/>
      <c r="C65" s="59"/>
      <c r="D65" s="53"/>
      <c r="E65" s="37" t="s">
        <v>208</v>
      </c>
      <c r="F65" s="56"/>
      <c r="G65" s="66">
        <v>255</v>
      </c>
      <c r="H65" s="140"/>
    </row>
    <row r="66" spans="2:8" s="36" customFormat="1" ht="30" customHeight="1" x14ac:dyDescent="0.25">
      <c r="B66" s="58"/>
      <c r="C66" s="59"/>
      <c r="D66" s="53"/>
      <c r="E66" s="37" t="s">
        <v>209</v>
      </c>
      <c r="F66" s="56"/>
      <c r="G66" s="166">
        <v>116.82</v>
      </c>
      <c r="H66" s="140"/>
    </row>
    <row r="67" spans="2:8" s="36" customFormat="1" ht="30" customHeight="1" x14ac:dyDescent="0.25">
      <c r="B67" s="58"/>
      <c r="C67" s="59"/>
      <c r="D67" s="53"/>
      <c r="E67" s="37" t="s">
        <v>210</v>
      </c>
      <c r="F67" s="56"/>
      <c r="G67" s="166">
        <v>960.58</v>
      </c>
      <c r="H67" s="140"/>
    </row>
    <row r="68" spans="2:8" s="36" customFormat="1" ht="30" customHeight="1" x14ac:dyDescent="0.25">
      <c r="B68" s="58"/>
      <c r="C68" s="59"/>
      <c r="D68" s="53"/>
      <c r="E68" s="114" t="s">
        <v>180</v>
      </c>
      <c r="F68" s="57">
        <v>1000</v>
      </c>
      <c r="G68" s="167">
        <f>G69</f>
        <v>793.09</v>
      </c>
      <c r="H68" s="140">
        <f t="shared" si="0"/>
        <v>79.309000000000012</v>
      </c>
    </row>
    <row r="69" spans="2:8" s="36" customFormat="1" ht="30" customHeight="1" x14ac:dyDescent="0.25">
      <c r="B69" s="58"/>
      <c r="C69" s="59"/>
      <c r="D69" s="53"/>
      <c r="E69" s="37" t="s">
        <v>324</v>
      </c>
      <c r="F69" s="56"/>
      <c r="G69" s="166">
        <v>793.09</v>
      </c>
      <c r="H69" s="140"/>
    </row>
    <row r="70" spans="2:8" s="36" customFormat="1" ht="30" customHeight="1" x14ac:dyDescent="0.25">
      <c r="B70" s="58"/>
      <c r="C70" s="59"/>
      <c r="D70" s="53"/>
      <c r="E70" s="60" t="s">
        <v>276</v>
      </c>
      <c r="F70" s="57">
        <f>F71+F77+F85+F87</f>
        <v>2707337</v>
      </c>
      <c r="G70" s="167">
        <f>G71+G77+G85+G87</f>
        <v>1445548.82</v>
      </c>
      <c r="H70" s="140">
        <f t="shared" si="0"/>
        <v>53.393752606343433</v>
      </c>
    </row>
    <row r="71" spans="2:8" s="36" customFormat="1" ht="30" customHeight="1" x14ac:dyDescent="0.25">
      <c r="B71" s="58"/>
      <c r="C71" s="59"/>
      <c r="D71" s="53"/>
      <c r="E71" s="114" t="s">
        <v>177</v>
      </c>
      <c r="F71" s="57">
        <f>F72+F74+F76</f>
        <v>1474000</v>
      </c>
      <c r="G71" s="167">
        <f>G72+G73+G74+G75+G76</f>
        <v>1412375.26</v>
      </c>
      <c r="H71" s="140">
        <f t="shared" si="0"/>
        <v>95.819217096336502</v>
      </c>
    </row>
    <row r="72" spans="2:8" s="36" customFormat="1" ht="30" customHeight="1" x14ac:dyDescent="0.25">
      <c r="B72" s="58"/>
      <c r="C72" s="59"/>
      <c r="D72" s="53"/>
      <c r="E72" s="37" t="s">
        <v>185</v>
      </c>
      <c r="F72" s="56">
        <v>1195000</v>
      </c>
      <c r="G72" s="166">
        <v>1125835.9099999999</v>
      </c>
      <c r="H72" s="140">
        <f t="shared" si="0"/>
        <v>94.21221004184099</v>
      </c>
    </row>
    <row r="73" spans="2:8" s="36" customFormat="1" ht="30" customHeight="1" x14ac:dyDescent="0.25">
      <c r="B73" s="58"/>
      <c r="C73" s="59"/>
      <c r="D73" s="53"/>
      <c r="E73" s="37" t="s">
        <v>212</v>
      </c>
      <c r="F73" s="56"/>
      <c r="G73" s="166">
        <v>49368.73</v>
      </c>
      <c r="H73" s="140"/>
    </row>
    <row r="74" spans="2:8" s="36" customFormat="1" ht="30" customHeight="1" x14ac:dyDescent="0.25">
      <c r="B74" s="58"/>
      <c r="C74" s="59"/>
      <c r="D74" s="53"/>
      <c r="E74" s="37" t="s">
        <v>270</v>
      </c>
      <c r="F74" s="56">
        <v>40000</v>
      </c>
      <c r="G74" s="166">
        <v>43105.7</v>
      </c>
      <c r="H74" s="140">
        <f t="shared" si="0"/>
        <v>107.76424999999999</v>
      </c>
    </row>
    <row r="75" spans="2:8" s="36" customFormat="1" ht="30" customHeight="1" x14ac:dyDescent="0.25">
      <c r="B75" s="163"/>
      <c r="C75" s="164"/>
      <c r="D75" s="165"/>
      <c r="E75" s="37" t="s">
        <v>325</v>
      </c>
      <c r="F75" s="56"/>
      <c r="G75" s="166">
        <v>109.32</v>
      </c>
      <c r="H75" s="140"/>
    </row>
    <row r="76" spans="2:8" s="36" customFormat="1" ht="30" customHeight="1" x14ac:dyDescent="0.25">
      <c r="B76" s="247"/>
      <c r="C76" s="248"/>
      <c r="D76" s="249"/>
      <c r="E76" s="37" t="s">
        <v>213</v>
      </c>
      <c r="F76" s="56">
        <v>239000</v>
      </c>
      <c r="G76" s="166">
        <v>193955.6</v>
      </c>
      <c r="H76" s="140">
        <f t="shared" ref="H76:H136" si="1">(G76/F76)*100</f>
        <v>81.152970711297073</v>
      </c>
    </row>
    <row r="77" spans="2:8" s="36" customFormat="1" ht="30" customHeight="1" x14ac:dyDescent="0.25">
      <c r="B77" s="58"/>
      <c r="C77" s="59"/>
      <c r="D77" s="53"/>
      <c r="E77" s="114" t="s">
        <v>181</v>
      </c>
      <c r="F77" s="57">
        <f>F78+F79+F81+F84</f>
        <v>27500</v>
      </c>
      <c r="G77" s="167">
        <f>G78+G79+G80+G82+G83+G84</f>
        <v>23576.06</v>
      </c>
      <c r="H77" s="140">
        <f t="shared" si="1"/>
        <v>85.731127272727278</v>
      </c>
    </row>
    <row r="78" spans="2:8" s="36" customFormat="1" ht="30" customHeight="1" x14ac:dyDescent="0.25">
      <c r="B78" s="58"/>
      <c r="C78" s="59"/>
      <c r="D78" s="53"/>
      <c r="E78" s="37" t="s">
        <v>189</v>
      </c>
      <c r="F78" s="56">
        <v>1600</v>
      </c>
      <c r="G78" s="166">
        <v>1660.68</v>
      </c>
      <c r="H78" s="140">
        <f t="shared" si="1"/>
        <v>103.7925</v>
      </c>
    </row>
    <row r="79" spans="2:8" s="36" customFormat="1" ht="30" customHeight="1" x14ac:dyDescent="0.25">
      <c r="B79" s="58"/>
      <c r="C79" s="59"/>
      <c r="D79" s="53"/>
      <c r="E79" s="37" t="s">
        <v>191</v>
      </c>
      <c r="F79" s="56">
        <v>100</v>
      </c>
      <c r="G79" s="166">
        <v>955.96</v>
      </c>
      <c r="H79" s="140">
        <f t="shared" si="1"/>
        <v>955.95999999999992</v>
      </c>
    </row>
    <row r="80" spans="2:8" s="36" customFormat="1" ht="30" customHeight="1" x14ac:dyDescent="0.25">
      <c r="B80" s="163"/>
      <c r="C80" s="164"/>
      <c r="D80" s="165"/>
      <c r="E80" s="37" t="s">
        <v>192</v>
      </c>
      <c r="F80" s="56"/>
      <c r="G80" s="166">
        <v>36</v>
      </c>
      <c r="H80" s="140"/>
    </row>
    <row r="81" spans="2:8" s="36" customFormat="1" ht="30" customHeight="1" x14ac:dyDescent="0.25">
      <c r="B81" s="108"/>
      <c r="C81" s="109"/>
      <c r="D81" s="110"/>
      <c r="E81" s="37" t="s">
        <v>277</v>
      </c>
      <c r="F81" s="56">
        <v>20000</v>
      </c>
      <c r="G81" s="66"/>
      <c r="H81" s="140"/>
    </row>
    <row r="82" spans="2:8" s="36" customFormat="1" ht="30" customHeight="1" x14ac:dyDescent="0.25">
      <c r="B82" s="163"/>
      <c r="C82" s="164"/>
      <c r="D82" s="165"/>
      <c r="E82" s="37" t="s">
        <v>326</v>
      </c>
      <c r="F82" s="56"/>
      <c r="G82" s="166">
        <v>14954.91</v>
      </c>
      <c r="H82" s="140"/>
    </row>
    <row r="83" spans="2:8" s="36" customFormat="1" ht="30" customHeight="1" x14ac:dyDescent="0.25">
      <c r="B83" s="163"/>
      <c r="C83" s="164"/>
      <c r="D83" s="165"/>
      <c r="E83" s="37" t="s">
        <v>241</v>
      </c>
      <c r="F83" s="56"/>
      <c r="G83" s="166">
        <v>5459.49</v>
      </c>
      <c r="H83" s="140"/>
    </row>
    <row r="84" spans="2:8" s="36" customFormat="1" ht="30" customHeight="1" x14ac:dyDescent="0.25">
      <c r="B84" s="58"/>
      <c r="C84" s="59"/>
      <c r="D84" s="53"/>
      <c r="E84" s="37" t="s">
        <v>278</v>
      </c>
      <c r="F84" s="56">
        <v>5800</v>
      </c>
      <c r="G84" s="166">
        <v>509.02</v>
      </c>
      <c r="H84" s="140">
        <f t="shared" si="1"/>
        <v>8.7762068965517237</v>
      </c>
    </row>
    <row r="85" spans="2:8" s="36" customFormat="1" ht="30" customHeight="1" x14ac:dyDescent="0.25">
      <c r="B85" s="58"/>
      <c r="C85" s="59"/>
      <c r="D85" s="53"/>
      <c r="E85" s="114" t="s">
        <v>236</v>
      </c>
      <c r="F85" s="57">
        <f>F86</f>
        <v>5837</v>
      </c>
      <c r="G85" s="167">
        <f>G86</f>
        <v>8997.5</v>
      </c>
      <c r="H85" s="140">
        <f t="shared" si="1"/>
        <v>154.14596539318143</v>
      </c>
    </row>
    <row r="86" spans="2:8" s="36" customFormat="1" ht="30" customHeight="1" x14ac:dyDescent="0.25">
      <c r="B86" s="108"/>
      <c r="C86" s="109"/>
      <c r="D86" s="110"/>
      <c r="E86" s="37" t="s">
        <v>327</v>
      </c>
      <c r="F86" s="56">
        <v>5837</v>
      </c>
      <c r="G86" s="166">
        <v>8997.5</v>
      </c>
      <c r="H86" s="140">
        <f t="shared" si="1"/>
        <v>154.14596539318143</v>
      </c>
    </row>
    <row r="87" spans="2:8" s="36" customFormat="1" ht="30" customHeight="1" x14ac:dyDescent="0.25">
      <c r="B87" s="108"/>
      <c r="C87" s="109"/>
      <c r="D87" s="110"/>
      <c r="E87" s="114" t="s">
        <v>279</v>
      </c>
      <c r="F87" s="57">
        <v>1200000</v>
      </c>
      <c r="G87" s="67">
        <f>G88</f>
        <v>600</v>
      </c>
      <c r="H87" s="140"/>
    </row>
    <row r="88" spans="2:8" s="36" customFormat="1" ht="30" customHeight="1" x14ac:dyDescent="0.25">
      <c r="B88" s="108"/>
      <c r="C88" s="109"/>
      <c r="D88" s="110"/>
      <c r="E88" s="37" t="s">
        <v>215</v>
      </c>
      <c r="F88" s="56"/>
      <c r="G88" s="66">
        <v>600</v>
      </c>
      <c r="H88" s="140"/>
    </row>
    <row r="89" spans="2:8" s="36" customFormat="1" ht="30" customHeight="1" x14ac:dyDescent="0.25">
      <c r="B89" s="241" t="s">
        <v>284</v>
      </c>
      <c r="C89" s="242"/>
      <c r="D89" s="243"/>
      <c r="E89" s="138"/>
      <c r="F89" s="139">
        <f t="shared" ref="F89:G91" si="2">F90</f>
        <v>6200</v>
      </c>
      <c r="G89" s="140">
        <f t="shared" si="2"/>
        <v>6200</v>
      </c>
      <c r="H89" s="140">
        <f t="shared" si="1"/>
        <v>100</v>
      </c>
    </row>
    <row r="90" spans="2:8" s="36" customFormat="1" ht="30" customHeight="1" x14ac:dyDescent="0.25">
      <c r="B90" s="65"/>
      <c r="C90" s="59"/>
      <c r="D90" s="64"/>
      <c r="E90" s="60" t="s">
        <v>235</v>
      </c>
      <c r="F90" s="57">
        <f t="shared" si="2"/>
        <v>6200</v>
      </c>
      <c r="G90" s="67">
        <f t="shared" si="2"/>
        <v>6200</v>
      </c>
      <c r="H90" s="140">
        <f t="shared" si="1"/>
        <v>100</v>
      </c>
    </row>
    <row r="91" spans="2:8" s="36" customFormat="1" ht="30" customHeight="1" x14ac:dyDescent="0.25">
      <c r="B91" s="58"/>
      <c r="C91" s="59"/>
      <c r="D91" s="64"/>
      <c r="E91" s="114" t="s">
        <v>234</v>
      </c>
      <c r="F91" s="57">
        <f t="shared" si="2"/>
        <v>6200</v>
      </c>
      <c r="G91" s="67">
        <f t="shared" si="2"/>
        <v>6200</v>
      </c>
      <c r="H91" s="140">
        <f t="shared" si="1"/>
        <v>100</v>
      </c>
    </row>
    <row r="92" spans="2:8" s="36" customFormat="1" ht="30" customHeight="1" x14ac:dyDescent="0.25">
      <c r="B92" s="58"/>
      <c r="C92" s="59"/>
      <c r="D92" s="64"/>
      <c r="E92" s="37" t="s">
        <v>281</v>
      </c>
      <c r="F92" s="56">
        <v>6200</v>
      </c>
      <c r="G92" s="66">
        <v>6200</v>
      </c>
      <c r="H92" s="140">
        <f t="shared" si="1"/>
        <v>100</v>
      </c>
    </row>
    <row r="93" spans="2:8" s="36" customFormat="1" ht="30" customHeight="1" x14ac:dyDescent="0.25">
      <c r="B93" s="241" t="s">
        <v>285</v>
      </c>
      <c r="C93" s="242"/>
      <c r="D93" s="243"/>
      <c r="E93" s="138"/>
      <c r="F93" s="139">
        <f>F94</f>
        <v>15600</v>
      </c>
      <c r="G93" s="140">
        <f>G94</f>
        <v>15600</v>
      </c>
      <c r="H93" s="140">
        <f t="shared" si="1"/>
        <v>100</v>
      </c>
    </row>
    <row r="94" spans="2:8" s="36" customFormat="1" ht="30" customHeight="1" x14ac:dyDescent="0.25">
      <c r="B94" s="108"/>
      <c r="C94" s="109"/>
      <c r="D94" s="64"/>
      <c r="E94" s="60" t="s">
        <v>275</v>
      </c>
      <c r="F94" s="57">
        <f>F95</f>
        <v>15600</v>
      </c>
      <c r="G94" s="67">
        <f>G95</f>
        <v>15600</v>
      </c>
      <c r="H94" s="140">
        <f t="shared" si="1"/>
        <v>100</v>
      </c>
    </row>
    <row r="95" spans="2:8" s="36" customFormat="1" ht="30" customHeight="1" x14ac:dyDescent="0.25">
      <c r="B95" s="108"/>
      <c r="C95" s="109"/>
      <c r="D95" s="64"/>
      <c r="E95" s="114" t="s">
        <v>282</v>
      </c>
      <c r="F95" s="57">
        <v>15600</v>
      </c>
      <c r="G95" s="67">
        <f>G96+G97</f>
        <v>15600</v>
      </c>
      <c r="H95" s="140">
        <f t="shared" si="1"/>
        <v>100</v>
      </c>
    </row>
    <row r="96" spans="2:8" s="36" customFormat="1" ht="30" customHeight="1" x14ac:dyDescent="0.25">
      <c r="B96" s="108"/>
      <c r="C96" s="109"/>
      <c r="D96" s="64"/>
      <c r="E96" s="37" t="s">
        <v>237</v>
      </c>
      <c r="F96" s="57"/>
      <c r="G96" s="66">
        <v>11220</v>
      </c>
      <c r="H96" s="140"/>
    </row>
    <row r="97" spans="2:8" s="36" customFormat="1" ht="30" customHeight="1" x14ac:dyDescent="0.25">
      <c r="B97" s="108"/>
      <c r="C97" s="109"/>
      <c r="D97" s="64"/>
      <c r="E97" s="37" t="s">
        <v>280</v>
      </c>
      <c r="F97" s="57"/>
      <c r="G97" s="66">
        <v>4380</v>
      </c>
      <c r="H97" s="140"/>
    </row>
    <row r="98" spans="2:8" s="36" customFormat="1" ht="30" customHeight="1" x14ac:dyDescent="0.25">
      <c r="B98" s="253" t="s">
        <v>289</v>
      </c>
      <c r="C98" s="254"/>
      <c r="D98" s="255"/>
      <c r="E98" s="115" t="s">
        <v>283</v>
      </c>
      <c r="F98" s="116">
        <f>F99+F105+F124+F130+F148+F198</f>
        <v>281214.06</v>
      </c>
      <c r="G98" s="172">
        <f>G99+G105+G130+G148+G198</f>
        <v>160828.78</v>
      </c>
      <c r="H98" s="140">
        <f t="shared" si="1"/>
        <v>57.190874453432386</v>
      </c>
    </row>
    <row r="99" spans="2:8" s="36" customFormat="1" ht="30" customHeight="1" x14ac:dyDescent="0.25">
      <c r="B99" s="256" t="s">
        <v>287</v>
      </c>
      <c r="C99" s="257"/>
      <c r="D99" s="258"/>
      <c r="E99" s="138"/>
      <c r="F99" s="139">
        <f>F100</f>
        <v>2531</v>
      </c>
      <c r="G99" s="168">
        <f>G100+G103</f>
        <v>2686.54</v>
      </c>
      <c r="H99" s="140">
        <f t="shared" si="1"/>
        <v>106.14539707625443</v>
      </c>
    </row>
    <row r="100" spans="2:8" s="36" customFormat="1" ht="30" customHeight="1" x14ac:dyDescent="0.25">
      <c r="B100" s="120"/>
      <c r="C100" s="109"/>
      <c r="D100" s="110"/>
      <c r="E100" s="100" t="s">
        <v>230</v>
      </c>
      <c r="F100" s="57">
        <f>F101</f>
        <v>2531</v>
      </c>
      <c r="G100" s="167">
        <f>G101</f>
        <v>2530.23</v>
      </c>
      <c r="H100" s="140">
        <f t="shared" si="1"/>
        <v>99.969577242196763</v>
      </c>
    </row>
    <row r="101" spans="2:8" s="36" customFormat="1" ht="30" customHeight="1" x14ac:dyDescent="0.25">
      <c r="B101" s="120"/>
      <c r="C101" s="112"/>
      <c r="D101" s="113"/>
      <c r="E101" s="114" t="s">
        <v>234</v>
      </c>
      <c r="F101" s="57">
        <v>2531</v>
      </c>
      <c r="G101" s="167">
        <f>G102</f>
        <v>2530.23</v>
      </c>
      <c r="H101" s="140">
        <f t="shared" si="1"/>
        <v>99.969577242196763</v>
      </c>
    </row>
    <row r="102" spans="2:8" s="36" customFormat="1" ht="30" customHeight="1" x14ac:dyDescent="0.25">
      <c r="B102" s="259"/>
      <c r="C102" s="260"/>
      <c r="D102" s="261"/>
      <c r="E102" s="121" t="s">
        <v>288</v>
      </c>
      <c r="F102" s="56"/>
      <c r="G102" s="166">
        <v>2530.23</v>
      </c>
      <c r="H102" s="140"/>
    </row>
    <row r="103" spans="2:8" s="36" customFormat="1" ht="30" customHeight="1" x14ac:dyDescent="0.25">
      <c r="B103" s="169"/>
      <c r="C103" s="170"/>
      <c r="D103" s="171"/>
      <c r="E103" s="114" t="s">
        <v>282</v>
      </c>
      <c r="F103" s="56"/>
      <c r="G103" s="167">
        <f>G104</f>
        <v>156.31</v>
      </c>
      <c r="H103" s="140"/>
    </row>
    <row r="104" spans="2:8" s="36" customFormat="1" ht="30" customHeight="1" x14ac:dyDescent="0.25">
      <c r="B104" s="169"/>
      <c r="C104" s="170"/>
      <c r="D104" s="171"/>
      <c r="E104" s="121" t="s">
        <v>328</v>
      </c>
      <c r="F104" s="56"/>
      <c r="G104" s="166">
        <v>156.31</v>
      </c>
      <c r="H104" s="140"/>
    </row>
    <row r="105" spans="2:8" s="36" customFormat="1" ht="30" customHeight="1" x14ac:dyDescent="0.25">
      <c r="B105" s="256" t="s">
        <v>286</v>
      </c>
      <c r="C105" s="257"/>
      <c r="D105" s="258"/>
      <c r="E105" s="138"/>
      <c r="F105" s="139">
        <f>F106+F109</f>
        <v>131335.33000000002</v>
      </c>
      <c r="G105" s="168">
        <f>G109</f>
        <v>61455.969999999994</v>
      </c>
      <c r="H105" s="140">
        <f t="shared" si="1"/>
        <v>46.793174388034039</v>
      </c>
    </row>
    <row r="106" spans="2:8" s="36" customFormat="1" ht="30" customHeight="1" x14ac:dyDescent="0.25">
      <c r="B106" s="111"/>
      <c r="C106" s="112"/>
      <c r="D106" s="113"/>
      <c r="E106" s="100" t="s">
        <v>230</v>
      </c>
      <c r="F106" s="57">
        <f>F107</f>
        <v>1000</v>
      </c>
      <c r="G106" s="67"/>
      <c r="H106" s="140"/>
    </row>
    <row r="107" spans="2:8" s="36" customFormat="1" ht="30" customHeight="1" x14ac:dyDescent="0.25">
      <c r="B107" s="111"/>
      <c r="C107" s="112"/>
      <c r="D107" s="113"/>
      <c r="E107" s="114" t="s">
        <v>234</v>
      </c>
      <c r="F107" s="56">
        <v>1000</v>
      </c>
      <c r="G107" s="67"/>
      <c r="H107" s="140"/>
    </row>
    <row r="108" spans="2:8" s="36" customFormat="1" ht="30" customHeight="1" x14ac:dyDescent="0.25">
      <c r="B108" s="111"/>
      <c r="C108" s="112"/>
      <c r="D108" s="113"/>
      <c r="E108" s="37" t="s">
        <v>182</v>
      </c>
      <c r="F108" s="57"/>
      <c r="G108" s="67"/>
      <c r="H108" s="140"/>
    </row>
    <row r="109" spans="2:8" s="36" customFormat="1" ht="30" customHeight="1" x14ac:dyDescent="0.25">
      <c r="B109" s="58"/>
      <c r="C109" s="59"/>
      <c r="D109" s="113"/>
      <c r="E109" s="60" t="s">
        <v>290</v>
      </c>
      <c r="F109" s="57">
        <f>F110+F118</f>
        <v>130335.33</v>
      </c>
      <c r="G109" s="167">
        <f>G110</f>
        <v>61455.969999999994</v>
      </c>
      <c r="H109" s="140">
        <f t="shared" si="1"/>
        <v>47.152195801399358</v>
      </c>
    </row>
    <row r="110" spans="2:8" s="36" customFormat="1" ht="30" customHeight="1" x14ac:dyDescent="0.25">
      <c r="B110" s="58"/>
      <c r="C110" s="59"/>
      <c r="D110" s="64"/>
      <c r="E110" s="125" t="s">
        <v>292</v>
      </c>
      <c r="F110" s="57">
        <f>F111+F113+F116</f>
        <v>90000</v>
      </c>
      <c r="G110" s="167">
        <f>G111+G113+G116</f>
        <v>61455.969999999994</v>
      </c>
      <c r="H110" s="140">
        <f t="shared" si="1"/>
        <v>68.284411111111112</v>
      </c>
    </row>
    <row r="111" spans="2:8" s="36" customFormat="1" ht="30" customHeight="1" x14ac:dyDescent="0.25">
      <c r="B111" s="58"/>
      <c r="C111" s="59"/>
      <c r="D111" s="64"/>
      <c r="E111" s="114" t="s">
        <v>232</v>
      </c>
      <c r="F111" s="57">
        <f>F112</f>
        <v>3000</v>
      </c>
      <c r="G111" s="67">
        <f>G112</f>
        <v>3320</v>
      </c>
      <c r="H111" s="140">
        <f t="shared" si="1"/>
        <v>110.66666666666667</v>
      </c>
    </row>
    <row r="112" spans="2:8" s="36" customFormat="1" ht="30" customHeight="1" x14ac:dyDescent="0.25">
      <c r="B112" s="58"/>
      <c r="C112" s="59"/>
      <c r="D112" s="64"/>
      <c r="E112" s="37" t="s">
        <v>270</v>
      </c>
      <c r="F112" s="56">
        <v>3000</v>
      </c>
      <c r="G112" s="66">
        <v>3320</v>
      </c>
      <c r="H112" s="140">
        <f t="shared" si="1"/>
        <v>110.66666666666667</v>
      </c>
    </row>
    <row r="113" spans="2:8" s="36" customFormat="1" ht="30" customHeight="1" x14ac:dyDescent="0.25">
      <c r="B113" s="58"/>
      <c r="C113" s="59"/>
      <c r="D113" s="64"/>
      <c r="E113" s="114" t="s">
        <v>234</v>
      </c>
      <c r="F113" s="57">
        <f>F114+F115</f>
        <v>67000</v>
      </c>
      <c r="G113" s="167">
        <f>G114+G115</f>
        <v>47798.369999999995</v>
      </c>
      <c r="H113" s="140">
        <f t="shared" si="1"/>
        <v>71.340850746268643</v>
      </c>
    </row>
    <row r="114" spans="2:8" s="36" customFormat="1" ht="30" customHeight="1" x14ac:dyDescent="0.25">
      <c r="B114" s="111"/>
      <c r="C114" s="112"/>
      <c r="D114" s="64"/>
      <c r="E114" s="37" t="s">
        <v>190</v>
      </c>
      <c r="F114" s="56">
        <v>15000</v>
      </c>
      <c r="G114" s="166">
        <v>15299.05</v>
      </c>
      <c r="H114" s="140">
        <f t="shared" si="1"/>
        <v>101.99366666666667</v>
      </c>
    </row>
    <row r="115" spans="2:8" s="36" customFormat="1" ht="30" customHeight="1" x14ac:dyDescent="0.25">
      <c r="B115" s="111"/>
      <c r="C115" s="112"/>
      <c r="D115" s="64"/>
      <c r="E115" s="37" t="s">
        <v>294</v>
      </c>
      <c r="F115" s="56">
        <v>52000</v>
      </c>
      <c r="G115" s="166">
        <v>32499.32</v>
      </c>
      <c r="H115" s="140">
        <f t="shared" si="1"/>
        <v>62.498692307692302</v>
      </c>
    </row>
    <row r="116" spans="2:8" s="36" customFormat="1" ht="30" customHeight="1" x14ac:dyDescent="0.25">
      <c r="B116" s="111"/>
      <c r="C116" s="112"/>
      <c r="D116" s="64"/>
      <c r="E116" s="114" t="s">
        <v>291</v>
      </c>
      <c r="F116" s="57">
        <f>F117</f>
        <v>20000</v>
      </c>
      <c r="G116" s="167">
        <f>G117</f>
        <v>10337.6</v>
      </c>
      <c r="H116" s="140">
        <f t="shared" si="1"/>
        <v>51.688000000000002</v>
      </c>
    </row>
    <row r="117" spans="2:8" s="36" customFormat="1" ht="30" customHeight="1" x14ac:dyDescent="0.25">
      <c r="B117" s="58"/>
      <c r="C117" s="59"/>
      <c r="D117" s="64"/>
      <c r="E117" s="37" t="s">
        <v>280</v>
      </c>
      <c r="F117" s="56">
        <v>20000</v>
      </c>
      <c r="G117" s="166">
        <v>10337.6</v>
      </c>
      <c r="H117" s="140">
        <f t="shared" si="1"/>
        <v>51.688000000000002</v>
      </c>
    </row>
    <row r="118" spans="2:8" s="36" customFormat="1" ht="30" customHeight="1" x14ac:dyDescent="0.25">
      <c r="B118" s="111"/>
      <c r="C118" s="112"/>
      <c r="D118" s="64"/>
      <c r="E118" s="125" t="s">
        <v>293</v>
      </c>
      <c r="F118" s="57">
        <f>F119+F121</f>
        <v>40335.33</v>
      </c>
      <c r="G118" s="66"/>
      <c r="H118" s="140"/>
    </row>
    <row r="119" spans="2:8" s="36" customFormat="1" ht="30" customHeight="1" x14ac:dyDescent="0.25">
      <c r="B119" s="111"/>
      <c r="C119" s="112"/>
      <c r="D119" s="64"/>
      <c r="E119" s="114" t="s">
        <v>177</v>
      </c>
      <c r="F119" s="57">
        <f>F120</f>
        <v>2335.33</v>
      </c>
      <c r="G119" s="66"/>
      <c r="H119" s="140"/>
    </row>
    <row r="120" spans="2:8" s="36" customFormat="1" ht="30" customHeight="1" x14ac:dyDescent="0.25">
      <c r="B120" s="111"/>
      <c r="C120" s="112"/>
      <c r="D120" s="64"/>
      <c r="E120" s="37" t="s">
        <v>270</v>
      </c>
      <c r="F120" s="56">
        <v>2335.33</v>
      </c>
      <c r="G120" s="66"/>
      <c r="H120" s="140"/>
    </row>
    <row r="121" spans="2:8" s="36" customFormat="1" ht="30" customHeight="1" x14ac:dyDescent="0.25">
      <c r="B121" s="111"/>
      <c r="C121" s="112"/>
      <c r="D121" s="64"/>
      <c r="E121" s="114" t="s">
        <v>234</v>
      </c>
      <c r="F121" s="57">
        <f>F122+F123</f>
        <v>38000</v>
      </c>
      <c r="G121" s="66"/>
      <c r="H121" s="140"/>
    </row>
    <row r="122" spans="2:8" s="36" customFormat="1" ht="30" customHeight="1" x14ac:dyDescent="0.25">
      <c r="B122" s="111"/>
      <c r="C122" s="112"/>
      <c r="D122" s="64"/>
      <c r="E122" s="37" t="s">
        <v>183</v>
      </c>
      <c r="F122" s="56">
        <v>8000</v>
      </c>
      <c r="G122" s="66"/>
      <c r="H122" s="140"/>
    </row>
    <row r="123" spans="2:8" s="36" customFormat="1" ht="30" customHeight="1" x14ac:dyDescent="0.25">
      <c r="B123" s="58"/>
      <c r="C123" s="59"/>
      <c r="D123" s="64"/>
      <c r="E123" s="37" t="s">
        <v>294</v>
      </c>
      <c r="F123" s="56">
        <v>30000</v>
      </c>
      <c r="G123" s="66"/>
      <c r="H123" s="140"/>
    </row>
    <row r="124" spans="2:8" s="36" customFormat="1" ht="30" customHeight="1" x14ac:dyDescent="0.25">
      <c r="B124" s="256" t="s">
        <v>295</v>
      </c>
      <c r="C124" s="257"/>
      <c r="D124" s="258"/>
      <c r="E124" s="142"/>
      <c r="F124" s="139">
        <f>F125</f>
        <v>7542</v>
      </c>
      <c r="G124" s="141"/>
      <c r="H124" s="140"/>
    </row>
    <row r="125" spans="2:8" s="36" customFormat="1" ht="30" customHeight="1" x14ac:dyDescent="0.25">
      <c r="B125" s="58"/>
      <c r="C125" s="59"/>
      <c r="D125" s="64"/>
      <c r="E125" s="60" t="s">
        <v>296</v>
      </c>
      <c r="F125" s="57">
        <f>F126</f>
        <v>7542</v>
      </c>
      <c r="G125" s="67"/>
      <c r="H125" s="140"/>
    </row>
    <row r="126" spans="2:8" s="36" customFormat="1" ht="30" customHeight="1" x14ac:dyDescent="0.25">
      <c r="B126" s="58"/>
      <c r="C126" s="59"/>
      <c r="D126" s="64"/>
      <c r="E126" s="114" t="s">
        <v>234</v>
      </c>
      <c r="F126" s="57">
        <f>F127+F128+F129</f>
        <v>7542</v>
      </c>
      <c r="G126" s="67"/>
      <c r="H126" s="140"/>
    </row>
    <row r="127" spans="2:8" s="36" customFormat="1" ht="30" customHeight="1" x14ac:dyDescent="0.25">
      <c r="B127" s="58"/>
      <c r="C127" s="59"/>
      <c r="D127" s="64"/>
      <c r="E127" s="37" t="s">
        <v>288</v>
      </c>
      <c r="F127" s="56">
        <v>2700</v>
      </c>
      <c r="G127" s="67"/>
      <c r="H127" s="140"/>
    </row>
    <row r="128" spans="2:8" s="36" customFormat="1" ht="30" customHeight="1" x14ac:dyDescent="0.25">
      <c r="B128" s="58"/>
      <c r="C128" s="59"/>
      <c r="D128" s="64"/>
      <c r="E128" s="37" t="s">
        <v>298</v>
      </c>
      <c r="F128" s="56">
        <v>1542</v>
      </c>
      <c r="G128" s="67"/>
      <c r="H128" s="140"/>
    </row>
    <row r="129" spans="2:8" s="36" customFormat="1" ht="30" customHeight="1" x14ac:dyDescent="0.25">
      <c r="B129" s="58"/>
      <c r="C129" s="59"/>
      <c r="D129" s="64"/>
      <c r="E129" s="37" t="s">
        <v>297</v>
      </c>
      <c r="F129" s="56">
        <v>3300</v>
      </c>
      <c r="G129" s="67"/>
      <c r="H129" s="140"/>
    </row>
    <row r="130" spans="2:8" s="36" customFormat="1" ht="30" customHeight="1" x14ac:dyDescent="0.25">
      <c r="B130" s="241" t="s">
        <v>299</v>
      </c>
      <c r="C130" s="242"/>
      <c r="D130" s="243"/>
      <c r="E130" s="138"/>
      <c r="F130" s="139">
        <f>F131+F136</f>
        <v>24500</v>
      </c>
      <c r="G130" s="168">
        <f>G131+G136</f>
        <v>34058.769999999997</v>
      </c>
      <c r="H130" s="140">
        <f t="shared" si="1"/>
        <v>139.01538775510204</v>
      </c>
    </row>
    <row r="131" spans="2:8" s="36" customFormat="1" ht="30" customHeight="1" x14ac:dyDescent="0.25">
      <c r="B131" s="58"/>
      <c r="C131" s="59"/>
      <c r="D131" s="64"/>
      <c r="E131" s="60" t="s">
        <v>300</v>
      </c>
      <c r="F131" s="57">
        <f>F132</f>
        <v>21500</v>
      </c>
      <c r="G131" s="167">
        <f>G132</f>
        <v>18350.16</v>
      </c>
      <c r="H131" s="140">
        <f t="shared" si="1"/>
        <v>85.349581395348835</v>
      </c>
    </row>
    <row r="132" spans="2:8" s="36" customFormat="1" ht="30" customHeight="1" x14ac:dyDescent="0.25">
      <c r="B132" s="58"/>
      <c r="C132" s="59"/>
      <c r="D132" s="64"/>
      <c r="E132" s="114" t="s">
        <v>234</v>
      </c>
      <c r="F132" s="57">
        <f>F133+F134+F135</f>
        <v>21500</v>
      </c>
      <c r="G132" s="167">
        <f>G133+G134+G135</f>
        <v>18350.16</v>
      </c>
      <c r="H132" s="140">
        <f t="shared" si="1"/>
        <v>85.349581395348835</v>
      </c>
    </row>
    <row r="133" spans="2:8" s="36" customFormat="1" ht="30" customHeight="1" x14ac:dyDescent="0.25">
      <c r="B133" s="58"/>
      <c r="C133" s="59"/>
      <c r="D133" s="64"/>
      <c r="E133" s="37" t="s">
        <v>191</v>
      </c>
      <c r="F133" s="56">
        <v>1500</v>
      </c>
      <c r="G133" s="166">
        <v>1666.64</v>
      </c>
      <c r="H133" s="140">
        <f t="shared" si="1"/>
        <v>111.10933333333335</v>
      </c>
    </row>
    <row r="134" spans="2:8" s="36" customFormat="1" ht="30" customHeight="1" x14ac:dyDescent="0.25">
      <c r="B134" s="58"/>
      <c r="C134" s="59"/>
      <c r="D134" s="64"/>
      <c r="E134" s="37" t="s">
        <v>205</v>
      </c>
      <c r="F134" s="56">
        <v>19000</v>
      </c>
      <c r="G134" s="166">
        <v>15689.52</v>
      </c>
      <c r="H134" s="140">
        <f t="shared" si="1"/>
        <v>82.576421052631574</v>
      </c>
    </row>
    <row r="135" spans="2:8" s="36" customFormat="1" ht="30" customHeight="1" x14ac:dyDescent="0.25">
      <c r="B135" s="58"/>
      <c r="C135" s="59"/>
      <c r="D135" s="64"/>
      <c r="E135" s="37" t="s">
        <v>210</v>
      </c>
      <c r="F135" s="56">
        <v>1000</v>
      </c>
      <c r="G135" s="66">
        <v>994</v>
      </c>
      <c r="H135" s="140">
        <f t="shared" si="1"/>
        <v>99.4</v>
      </c>
    </row>
    <row r="136" spans="2:8" s="36" customFormat="1" ht="30" customHeight="1" x14ac:dyDescent="0.25">
      <c r="B136" s="58"/>
      <c r="C136" s="59"/>
      <c r="D136" s="64"/>
      <c r="E136" s="60" t="s">
        <v>296</v>
      </c>
      <c r="F136" s="57">
        <f>F143</f>
        <v>3000</v>
      </c>
      <c r="G136" s="167">
        <f>G137+G143+G146</f>
        <v>15708.609999999999</v>
      </c>
      <c r="H136" s="140">
        <f t="shared" si="1"/>
        <v>523.62033333333329</v>
      </c>
    </row>
    <row r="137" spans="2:8" s="36" customFormat="1" ht="30" customHeight="1" x14ac:dyDescent="0.25">
      <c r="B137" s="160"/>
      <c r="C137" s="161"/>
      <c r="D137" s="64"/>
      <c r="E137" s="114" t="s">
        <v>234</v>
      </c>
      <c r="F137" s="57"/>
      <c r="G137" s="167">
        <f>G138+G139+G140+G141+G142</f>
        <v>10788.32</v>
      </c>
      <c r="H137" s="140"/>
    </row>
    <row r="138" spans="2:8" s="36" customFormat="1" ht="30" customHeight="1" x14ac:dyDescent="0.25">
      <c r="B138" s="160"/>
      <c r="C138" s="161"/>
      <c r="D138" s="64"/>
      <c r="E138" s="37" t="s">
        <v>191</v>
      </c>
      <c r="F138" s="57"/>
      <c r="G138" s="166">
        <v>3884.52</v>
      </c>
      <c r="H138" s="140"/>
    </row>
    <row r="139" spans="2:8" s="36" customFormat="1" ht="30" customHeight="1" x14ac:dyDescent="0.25">
      <c r="B139" s="160"/>
      <c r="C139" s="161"/>
      <c r="D139" s="64"/>
      <c r="E139" s="37" t="s">
        <v>192</v>
      </c>
      <c r="F139" s="57"/>
      <c r="G139" s="166">
        <v>49.36</v>
      </c>
      <c r="H139" s="140"/>
    </row>
    <row r="140" spans="2:8" s="36" customFormat="1" ht="30" customHeight="1" x14ac:dyDescent="0.25">
      <c r="B140" s="160"/>
      <c r="C140" s="161"/>
      <c r="D140" s="64"/>
      <c r="E140" s="37" t="s">
        <v>321</v>
      </c>
      <c r="F140" s="57"/>
      <c r="G140" s="166">
        <v>3264.44</v>
      </c>
      <c r="H140" s="140"/>
    </row>
    <row r="141" spans="2:8" s="36" customFormat="1" ht="30" customHeight="1" x14ac:dyDescent="0.25">
      <c r="B141" s="160"/>
      <c r="C141" s="161"/>
      <c r="D141" s="64"/>
      <c r="E141" s="37" t="s">
        <v>197</v>
      </c>
      <c r="F141" s="57"/>
      <c r="G141" s="66">
        <v>300</v>
      </c>
      <c r="H141" s="140"/>
    </row>
    <row r="142" spans="2:8" s="36" customFormat="1" ht="30" customHeight="1" x14ac:dyDescent="0.25">
      <c r="B142" s="160"/>
      <c r="C142" s="161"/>
      <c r="D142" s="64"/>
      <c r="E142" s="37" t="s">
        <v>205</v>
      </c>
      <c r="F142" s="57"/>
      <c r="G142" s="66">
        <v>3290</v>
      </c>
      <c r="H142" s="140"/>
    </row>
    <row r="143" spans="2:8" s="36" customFormat="1" ht="30" customHeight="1" x14ac:dyDescent="0.25">
      <c r="B143" s="247"/>
      <c r="C143" s="248"/>
      <c r="D143" s="249"/>
      <c r="E143" s="114" t="s">
        <v>323</v>
      </c>
      <c r="F143" s="57">
        <f>F144</f>
        <v>3000</v>
      </c>
      <c r="G143" s="167">
        <f>G144+G145</f>
        <v>3454.4</v>
      </c>
      <c r="H143" s="140">
        <f t="shared" ref="H143:H202" si="3">(G143/F143)*100</f>
        <v>115.14666666666666</v>
      </c>
    </row>
    <row r="144" spans="2:8" s="36" customFormat="1" ht="30" customHeight="1" x14ac:dyDescent="0.25">
      <c r="B144" s="160"/>
      <c r="C144" s="161"/>
      <c r="D144" s="162"/>
      <c r="E144" s="37" t="s">
        <v>301</v>
      </c>
      <c r="F144" s="56">
        <v>3000</v>
      </c>
      <c r="G144" s="166">
        <v>2605.2800000000002</v>
      </c>
      <c r="H144" s="140">
        <f t="shared" si="3"/>
        <v>86.842666666666673</v>
      </c>
    </row>
    <row r="145" spans="2:8" s="36" customFormat="1" ht="30" customHeight="1" x14ac:dyDescent="0.25">
      <c r="B145" s="247"/>
      <c r="C145" s="248"/>
      <c r="D145" s="249"/>
      <c r="E145" s="37" t="s">
        <v>217</v>
      </c>
      <c r="F145" s="56"/>
      <c r="G145" s="166">
        <v>849.12</v>
      </c>
      <c r="H145" s="140"/>
    </row>
    <row r="146" spans="2:8" s="36" customFormat="1" ht="30" customHeight="1" x14ac:dyDescent="0.25">
      <c r="B146" s="160"/>
      <c r="C146" s="161"/>
      <c r="D146" s="162"/>
      <c r="E146" s="114" t="s">
        <v>322</v>
      </c>
      <c r="F146" s="56"/>
      <c r="G146" s="167">
        <f>G147</f>
        <v>1465.89</v>
      </c>
      <c r="H146" s="140"/>
    </row>
    <row r="147" spans="2:8" s="36" customFormat="1" ht="30" customHeight="1" x14ac:dyDescent="0.25">
      <c r="B147" s="247"/>
      <c r="C147" s="248"/>
      <c r="D147" s="249"/>
      <c r="E147" s="37" t="s">
        <v>306</v>
      </c>
      <c r="F147" s="56"/>
      <c r="G147" s="166">
        <v>1465.89</v>
      </c>
      <c r="H147" s="140"/>
    </row>
    <row r="148" spans="2:8" s="36" customFormat="1" ht="30" customHeight="1" x14ac:dyDescent="0.25">
      <c r="B148" s="241" t="s">
        <v>302</v>
      </c>
      <c r="C148" s="242"/>
      <c r="D148" s="243"/>
      <c r="E148" s="138"/>
      <c r="F148" s="139">
        <f>F149+F195</f>
        <v>114693.73</v>
      </c>
      <c r="G148" s="168">
        <f>G149</f>
        <v>62015.5</v>
      </c>
      <c r="H148" s="140">
        <f t="shared" si="3"/>
        <v>54.07052329713229</v>
      </c>
    </row>
    <row r="149" spans="2:8" s="36" customFormat="1" ht="30" customHeight="1" x14ac:dyDescent="0.25">
      <c r="B149" s="65"/>
      <c r="C149" s="137"/>
      <c r="D149" s="64"/>
      <c r="E149" s="60" t="s">
        <v>303</v>
      </c>
      <c r="F149" s="57">
        <f>F150+F186</f>
        <v>114593.73</v>
      </c>
      <c r="G149" s="167">
        <f>G150</f>
        <v>62015.5</v>
      </c>
      <c r="H149" s="140">
        <f t="shared" si="3"/>
        <v>54.11770783619663</v>
      </c>
    </row>
    <row r="150" spans="2:8" s="36" customFormat="1" ht="30" customHeight="1" x14ac:dyDescent="0.25">
      <c r="B150" s="58"/>
      <c r="C150" s="59"/>
      <c r="D150" s="64"/>
      <c r="E150" s="37" t="s">
        <v>320</v>
      </c>
      <c r="F150" s="57">
        <f>F151+F155+F175+F177+F179+F184</f>
        <v>47263</v>
      </c>
      <c r="G150" s="167">
        <f>G151+G155+G175+G177+G179</f>
        <v>62015.5</v>
      </c>
      <c r="H150" s="140">
        <f t="shared" si="3"/>
        <v>131.21363434399001</v>
      </c>
    </row>
    <row r="151" spans="2:8" s="36" customFormat="1" ht="30" customHeight="1" x14ac:dyDescent="0.25">
      <c r="B151" s="58"/>
      <c r="C151" s="59"/>
      <c r="D151" s="64"/>
      <c r="E151" s="114" t="s">
        <v>232</v>
      </c>
      <c r="F151" s="57">
        <f>F152+F153</f>
        <v>6100</v>
      </c>
      <c r="G151" s="167">
        <f>G152+G153+G154</f>
        <v>3333.93</v>
      </c>
      <c r="H151" s="140">
        <f t="shared" si="3"/>
        <v>54.654590163934422</v>
      </c>
    </row>
    <row r="152" spans="2:8" s="36" customFormat="1" ht="30" customHeight="1" x14ac:dyDescent="0.25">
      <c r="B152" s="58"/>
      <c r="C152" s="59"/>
      <c r="D152" s="64"/>
      <c r="E152" s="37" t="s">
        <v>239</v>
      </c>
      <c r="F152" s="56">
        <v>3600</v>
      </c>
      <c r="G152" s="166">
        <v>2089.1999999999998</v>
      </c>
      <c r="H152" s="140">
        <f t="shared" si="3"/>
        <v>58.033333333333324</v>
      </c>
    </row>
    <row r="153" spans="2:8" s="36" customFormat="1" ht="30" customHeight="1" x14ac:dyDescent="0.25">
      <c r="B153" s="58"/>
      <c r="C153" s="59"/>
      <c r="D153" s="64"/>
      <c r="E153" s="37" t="s">
        <v>270</v>
      </c>
      <c r="F153" s="56">
        <v>2500</v>
      </c>
      <c r="G153" s="66">
        <v>900</v>
      </c>
      <c r="H153" s="140">
        <f t="shared" si="3"/>
        <v>36</v>
      </c>
    </row>
    <row r="154" spans="2:8" s="36" customFormat="1" ht="30" customHeight="1" x14ac:dyDescent="0.25">
      <c r="B154" s="160"/>
      <c r="C154" s="161"/>
      <c r="D154" s="64"/>
      <c r="E154" s="37" t="s">
        <v>318</v>
      </c>
      <c r="F154" s="56"/>
      <c r="G154" s="166">
        <v>344.73</v>
      </c>
      <c r="H154" s="140"/>
    </row>
    <row r="155" spans="2:8" s="36" customFormat="1" ht="30" customHeight="1" x14ac:dyDescent="0.25">
      <c r="B155" s="58"/>
      <c r="C155" s="59"/>
      <c r="D155" s="53"/>
      <c r="E155" s="114" t="s">
        <v>178</v>
      </c>
      <c r="F155" s="57">
        <f>F156+F158+F163+F172</f>
        <v>25350</v>
      </c>
      <c r="G155" s="167">
        <f>G156+G157+G158+G159+G160+G161+G162+G163+G164+G165+G166+G168+G169+G170+G171+G172+G173+G174</f>
        <v>44887.100000000006</v>
      </c>
      <c r="H155" s="140">
        <f t="shared" si="3"/>
        <v>177.06942800788957</v>
      </c>
    </row>
    <row r="156" spans="2:8" s="36" customFormat="1" ht="30" customHeight="1" x14ac:dyDescent="0.25">
      <c r="B156" s="58"/>
      <c r="C156" s="59"/>
      <c r="D156" s="53"/>
      <c r="E156" s="37" t="s">
        <v>189</v>
      </c>
      <c r="F156" s="56">
        <v>1500</v>
      </c>
      <c r="G156" s="166">
        <v>3240.18</v>
      </c>
      <c r="H156" s="140">
        <f t="shared" si="3"/>
        <v>216.012</v>
      </c>
    </row>
    <row r="157" spans="2:8" s="36" customFormat="1" ht="30" customHeight="1" x14ac:dyDescent="0.25">
      <c r="B157" s="58"/>
      <c r="C157" s="59"/>
      <c r="D157" s="53"/>
      <c r="E157" s="37" t="s">
        <v>187</v>
      </c>
      <c r="F157" s="56"/>
      <c r="G157" s="166">
        <v>616.09</v>
      </c>
      <c r="H157" s="140"/>
    </row>
    <row r="158" spans="2:8" s="36" customFormat="1" ht="30" customHeight="1" x14ac:dyDescent="0.25">
      <c r="B158" s="58"/>
      <c r="C158" s="59"/>
      <c r="D158" s="53"/>
      <c r="E158" s="37" t="s">
        <v>191</v>
      </c>
      <c r="F158" s="56">
        <v>8250</v>
      </c>
      <c r="G158" s="166">
        <v>2149.31</v>
      </c>
      <c r="H158" s="140">
        <f t="shared" si="3"/>
        <v>26.052242424242422</v>
      </c>
    </row>
    <row r="159" spans="2:8" s="36" customFormat="1" ht="30" customHeight="1" x14ac:dyDescent="0.25">
      <c r="B159" s="58"/>
      <c r="C159" s="59"/>
      <c r="D159" s="53"/>
      <c r="E159" s="37" t="s">
        <v>192</v>
      </c>
      <c r="F159" s="56"/>
      <c r="G159" s="166">
        <v>2508.13</v>
      </c>
      <c r="H159" s="140"/>
    </row>
    <row r="160" spans="2:8" s="36" customFormat="1" ht="30" customHeight="1" x14ac:dyDescent="0.25">
      <c r="B160" s="58"/>
      <c r="C160" s="59"/>
      <c r="D160" s="53"/>
      <c r="E160" s="37" t="s">
        <v>193</v>
      </c>
      <c r="F160" s="56"/>
      <c r="G160" s="166">
        <v>10845.46</v>
      </c>
      <c r="H160" s="140"/>
    </row>
    <row r="161" spans="2:8" s="36" customFormat="1" ht="30" customHeight="1" x14ac:dyDescent="0.25">
      <c r="B161" s="58"/>
      <c r="C161" s="59"/>
      <c r="D161" s="53"/>
      <c r="E161" s="37" t="s">
        <v>194</v>
      </c>
      <c r="F161" s="56"/>
      <c r="G161" s="166">
        <v>795.47</v>
      </c>
      <c r="H161" s="140"/>
    </row>
    <row r="162" spans="2:8" s="36" customFormat="1" ht="30" customHeight="1" x14ac:dyDescent="0.25">
      <c r="B162" s="58"/>
      <c r="C162" s="59"/>
      <c r="D162" s="53"/>
      <c r="E162" s="37" t="s">
        <v>195</v>
      </c>
      <c r="F162" s="56"/>
      <c r="G162" s="166">
        <v>198.68</v>
      </c>
      <c r="H162" s="140"/>
    </row>
    <row r="163" spans="2:8" s="36" customFormat="1" ht="30" customHeight="1" x14ac:dyDescent="0.25">
      <c r="B163" s="58"/>
      <c r="C163" s="59"/>
      <c r="D163" s="53"/>
      <c r="E163" s="37" t="s">
        <v>197</v>
      </c>
      <c r="F163" s="56">
        <v>14600</v>
      </c>
      <c r="G163" s="166">
        <v>259.3</v>
      </c>
      <c r="H163" s="140">
        <f t="shared" si="3"/>
        <v>1.776027397260274</v>
      </c>
    </row>
    <row r="164" spans="2:8" s="36" customFormat="1" ht="30" customHeight="1" x14ac:dyDescent="0.25">
      <c r="B164" s="58"/>
      <c r="C164" s="59"/>
      <c r="D164" s="53"/>
      <c r="E164" s="37" t="s">
        <v>198</v>
      </c>
      <c r="F164" s="56"/>
      <c r="G164" s="166">
        <v>3853.93</v>
      </c>
      <c r="H164" s="140"/>
    </row>
    <row r="165" spans="2:8" s="36" customFormat="1" ht="30" customHeight="1" x14ac:dyDescent="0.25">
      <c r="B165" s="58"/>
      <c r="C165" s="59"/>
      <c r="D165" s="53"/>
      <c r="E165" s="37" t="s">
        <v>199</v>
      </c>
      <c r="F165" s="56"/>
      <c r="G165" s="66">
        <v>40</v>
      </c>
      <c r="H165" s="140"/>
    </row>
    <row r="166" spans="2:8" s="36" customFormat="1" ht="30" customHeight="1" x14ac:dyDescent="0.25">
      <c r="B166" s="58"/>
      <c r="C166" s="59"/>
      <c r="D166" s="53"/>
      <c r="E166" s="37" t="s">
        <v>200</v>
      </c>
      <c r="F166" s="56"/>
      <c r="G166" s="166">
        <v>4269.16</v>
      </c>
      <c r="H166" s="140"/>
    </row>
    <row r="167" spans="2:8" s="36" customFormat="1" ht="30" customHeight="1" x14ac:dyDescent="0.25">
      <c r="B167" s="58"/>
      <c r="C167" s="59"/>
      <c r="D167" s="53"/>
      <c r="E167" s="37" t="s">
        <v>201</v>
      </c>
      <c r="F167" s="56"/>
      <c r="G167" s="66"/>
      <c r="H167" s="140"/>
    </row>
    <row r="168" spans="2:8" s="36" customFormat="1" ht="30" customHeight="1" x14ac:dyDescent="0.25">
      <c r="B168" s="58"/>
      <c r="C168" s="59"/>
      <c r="D168" s="53"/>
      <c r="E168" s="37" t="s">
        <v>240</v>
      </c>
      <c r="F168" s="56"/>
      <c r="G168" s="166">
        <v>760.22</v>
      </c>
      <c r="H168" s="140"/>
    </row>
    <row r="169" spans="2:8" s="36" customFormat="1" ht="30" customHeight="1" x14ac:dyDescent="0.25">
      <c r="B169" s="58"/>
      <c r="C169" s="59"/>
      <c r="D169" s="53"/>
      <c r="E169" s="37" t="s">
        <v>214</v>
      </c>
      <c r="F169" s="56"/>
      <c r="G169" s="166">
        <v>9805.5400000000009</v>
      </c>
      <c r="H169" s="140"/>
    </row>
    <row r="170" spans="2:8" s="36" customFormat="1" ht="30" customHeight="1" x14ac:dyDescent="0.25">
      <c r="B170" s="58"/>
      <c r="C170" s="59"/>
      <c r="D170" s="53"/>
      <c r="E170" s="37" t="s">
        <v>204</v>
      </c>
      <c r="F170" s="56"/>
      <c r="G170" s="166">
        <v>1695.51</v>
      </c>
      <c r="H170" s="140"/>
    </row>
    <row r="171" spans="2:8" s="36" customFormat="1" ht="30" customHeight="1" x14ac:dyDescent="0.25">
      <c r="B171" s="58"/>
      <c r="C171" s="59"/>
      <c r="D171" s="53"/>
      <c r="E171" s="37" t="s">
        <v>205</v>
      </c>
      <c r="F171" s="56"/>
      <c r="G171" s="166">
        <v>2384.89</v>
      </c>
      <c r="H171" s="140"/>
    </row>
    <row r="172" spans="2:8" s="36" customFormat="1" ht="30" customHeight="1" x14ac:dyDescent="0.25">
      <c r="B172" s="58"/>
      <c r="C172" s="59"/>
      <c r="D172" s="53"/>
      <c r="E172" s="37" t="s">
        <v>207</v>
      </c>
      <c r="F172" s="56">
        <v>1000</v>
      </c>
      <c r="G172" s="166">
        <v>712.25</v>
      </c>
      <c r="H172" s="140">
        <f t="shared" si="3"/>
        <v>71.225000000000009</v>
      </c>
    </row>
    <row r="173" spans="2:8" s="36" customFormat="1" ht="30" customHeight="1" x14ac:dyDescent="0.25">
      <c r="B173" s="58"/>
      <c r="C173" s="59"/>
      <c r="D173" s="53"/>
      <c r="E173" s="37" t="s">
        <v>241</v>
      </c>
      <c r="F173" s="56"/>
      <c r="G173" s="166">
        <v>72.180000000000007</v>
      </c>
      <c r="H173" s="140"/>
    </row>
    <row r="174" spans="2:8" s="36" customFormat="1" ht="30" customHeight="1" x14ac:dyDescent="0.25">
      <c r="B174" s="58"/>
      <c r="C174" s="59"/>
      <c r="D174" s="53"/>
      <c r="E174" s="37" t="s">
        <v>210</v>
      </c>
      <c r="F174" s="56"/>
      <c r="G174" s="166">
        <v>680.8</v>
      </c>
      <c r="H174" s="140"/>
    </row>
    <row r="175" spans="2:8" s="36" customFormat="1" ht="30" customHeight="1" x14ac:dyDescent="0.25">
      <c r="B175" s="58"/>
      <c r="C175" s="59"/>
      <c r="D175" s="53"/>
      <c r="E175" s="114" t="s">
        <v>242</v>
      </c>
      <c r="F175" s="57">
        <f>F176</f>
        <v>62</v>
      </c>
      <c r="G175" s="167">
        <f>G176</f>
        <v>125.95</v>
      </c>
      <c r="H175" s="140">
        <f t="shared" si="3"/>
        <v>203.14516129032262</v>
      </c>
    </row>
    <row r="176" spans="2:8" s="36" customFormat="1" ht="30" customHeight="1" x14ac:dyDescent="0.25">
      <c r="B176" s="58"/>
      <c r="C176" s="59"/>
      <c r="D176" s="53"/>
      <c r="E176" s="37" t="s">
        <v>211</v>
      </c>
      <c r="F176" s="56">
        <v>62</v>
      </c>
      <c r="G176" s="166">
        <v>125.95</v>
      </c>
      <c r="H176" s="140">
        <f t="shared" si="3"/>
        <v>203.14516129032262</v>
      </c>
    </row>
    <row r="177" spans="2:8" s="36" customFormat="1" ht="30" customHeight="1" x14ac:dyDescent="0.25">
      <c r="B177" s="58"/>
      <c r="C177" s="59"/>
      <c r="D177" s="53"/>
      <c r="E177" s="114" t="s">
        <v>243</v>
      </c>
      <c r="F177" s="57">
        <f>F178</f>
        <v>324</v>
      </c>
      <c r="G177" s="67">
        <f>G178</f>
        <v>0</v>
      </c>
      <c r="H177" s="140">
        <f t="shared" si="3"/>
        <v>0</v>
      </c>
    </row>
    <row r="178" spans="2:8" s="36" customFormat="1" ht="30" customHeight="1" x14ac:dyDescent="0.25">
      <c r="B178" s="58"/>
      <c r="C178" s="59"/>
      <c r="D178" s="53"/>
      <c r="E178" s="129" t="s">
        <v>216</v>
      </c>
      <c r="F178" s="56">
        <v>324</v>
      </c>
      <c r="G178" s="66">
        <v>0</v>
      </c>
      <c r="H178" s="140">
        <f t="shared" si="3"/>
        <v>0</v>
      </c>
    </row>
    <row r="179" spans="2:8" s="36" customFormat="1" ht="30" customHeight="1" x14ac:dyDescent="0.25">
      <c r="B179" s="58"/>
      <c r="C179" s="59"/>
      <c r="D179" s="53"/>
      <c r="E179" s="114" t="s">
        <v>304</v>
      </c>
      <c r="F179" s="57">
        <f>F182+F183</f>
        <v>15427</v>
      </c>
      <c r="G179" s="167">
        <f>G180+G181+G182+G183</f>
        <v>13668.519999999999</v>
      </c>
      <c r="H179" s="140">
        <f t="shared" si="3"/>
        <v>88.601283464056507</v>
      </c>
    </row>
    <row r="180" spans="2:8" s="36" customFormat="1" ht="30" customHeight="1" x14ac:dyDescent="0.25">
      <c r="B180" s="160"/>
      <c r="C180" s="161"/>
      <c r="D180" s="162"/>
      <c r="E180" s="37" t="s">
        <v>217</v>
      </c>
      <c r="F180" s="57"/>
      <c r="G180" s="166">
        <v>11891.98</v>
      </c>
      <c r="H180" s="140"/>
    </row>
    <row r="181" spans="2:8" s="36" customFormat="1" ht="30" customHeight="1" x14ac:dyDescent="0.25">
      <c r="B181" s="58"/>
      <c r="C181" s="59"/>
      <c r="D181" s="53"/>
      <c r="E181" s="37" t="s">
        <v>238</v>
      </c>
      <c r="F181" s="57"/>
      <c r="G181" s="166">
        <v>342.68</v>
      </c>
      <c r="H181" s="140"/>
    </row>
    <row r="182" spans="2:8" s="36" customFormat="1" ht="30" customHeight="1" x14ac:dyDescent="0.25">
      <c r="B182" s="58"/>
      <c r="C182" s="59"/>
      <c r="D182" s="53"/>
      <c r="E182" s="37" t="s">
        <v>280</v>
      </c>
      <c r="F182" s="56">
        <v>15227</v>
      </c>
      <c r="G182" s="166">
        <v>1242.4000000000001</v>
      </c>
      <c r="H182" s="140">
        <f t="shared" si="3"/>
        <v>8.1591909108819856</v>
      </c>
    </row>
    <row r="183" spans="2:8" s="36" customFormat="1" ht="30" customHeight="1" x14ac:dyDescent="0.25">
      <c r="B183" s="58"/>
      <c r="C183" s="123"/>
      <c r="D183" s="124"/>
      <c r="E183" s="37" t="s">
        <v>215</v>
      </c>
      <c r="F183" s="56">
        <v>200</v>
      </c>
      <c r="G183" s="166">
        <v>191.46</v>
      </c>
      <c r="H183" s="140">
        <f t="shared" si="3"/>
        <v>95.73</v>
      </c>
    </row>
    <row r="184" spans="2:8" s="36" customFormat="1" ht="30" customHeight="1" x14ac:dyDescent="0.25">
      <c r="B184" s="122"/>
      <c r="C184" s="131"/>
      <c r="D184" s="132"/>
      <c r="E184" s="134" t="s">
        <v>305</v>
      </c>
      <c r="F184" s="136">
        <f>F185</f>
        <v>0</v>
      </c>
      <c r="G184" s="133"/>
      <c r="H184" s="140"/>
    </row>
    <row r="185" spans="2:8" s="36" customFormat="1" ht="30" customHeight="1" x14ac:dyDescent="0.25">
      <c r="B185" s="130"/>
      <c r="C185" s="131"/>
      <c r="D185" s="132"/>
      <c r="E185" s="37" t="s">
        <v>306</v>
      </c>
      <c r="F185" s="135">
        <v>0</v>
      </c>
      <c r="G185" s="133"/>
      <c r="H185" s="140"/>
    </row>
    <row r="186" spans="2:8" s="36" customFormat="1" ht="30" customHeight="1" x14ac:dyDescent="0.25">
      <c r="B186" s="130"/>
      <c r="C186" s="131"/>
      <c r="D186" s="132"/>
      <c r="E186" s="37" t="s">
        <v>319</v>
      </c>
      <c r="F186" s="136">
        <f>F187+F189+F193</f>
        <v>67330.73</v>
      </c>
      <c r="G186" s="133"/>
      <c r="H186" s="140"/>
    </row>
    <row r="187" spans="2:8" s="36" customFormat="1" ht="30" customHeight="1" x14ac:dyDescent="0.25">
      <c r="B187" s="58"/>
      <c r="C187" s="59"/>
      <c r="D187" s="132"/>
      <c r="E187" s="114" t="s">
        <v>232</v>
      </c>
      <c r="F187" s="136">
        <f>F188</f>
        <v>2000</v>
      </c>
      <c r="G187" s="133"/>
      <c r="H187" s="140"/>
    </row>
    <row r="188" spans="2:8" s="36" customFormat="1" ht="30" customHeight="1" x14ac:dyDescent="0.25">
      <c r="B188" s="58"/>
      <c r="C188" s="59"/>
      <c r="D188" s="132"/>
      <c r="E188" s="37" t="s">
        <v>270</v>
      </c>
      <c r="F188" s="135">
        <v>2000</v>
      </c>
      <c r="G188" s="133"/>
      <c r="H188" s="140"/>
    </row>
    <row r="189" spans="2:8" s="36" customFormat="1" ht="30" customHeight="1" x14ac:dyDescent="0.25">
      <c r="B189" s="58"/>
      <c r="C189" s="59"/>
      <c r="D189" s="132"/>
      <c r="E189" s="114" t="s">
        <v>178</v>
      </c>
      <c r="F189" s="136">
        <f>F190+F191+F192</f>
        <v>34330.729999999996</v>
      </c>
      <c r="G189" s="133"/>
      <c r="H189" s="140"/>
    </row>
    <row r="190" spans="2:8" s="36" customFormat="1" ht="30" customHeight="1" x14ac:dyDescent="0.25">
      <c r="B190" s="58"/>
      <c r="C190" s="59"/>
      <c r="D190" s="132"/>
      <c r="E190" s="37" t="s">
        <v>187</v>
      </c>
      <c r="F190" s="135">
        <v>12000</v>
      </c>
      <c r="G190" s="133"/>
      <c r="H190" s="140"/>
    </row>
    <row r="191" spans="2:8" s="36" customFormat="1" ht="30" customHeight="1" x14ac:dyDescent="0.25">
      <c r="B191" s="58"/>
      <c r="C191" s="127"/>
      <c r="D191" s="132"/>
      <c r="E191" s="37" t="s">
        <v>191</v>
      </c>
      <c r="F191" s="135">
        <v>12000</v>
      </c>
      <c r="G191" s="133"/>
      <c r="H191" s="140"/>
    </row>
    <row r="192" spans="2:8" s="36" customFormat="1" ht="30" customHeight="1" x14ac:dyDescent="0.25">
      <c r="B192" s="126"/>
      <c r="C192" s="127"/>
      <c r="D192" s="132"/>
      <c r="E192" s="37" t="s">
        <v>205</v>
      </c>
      <c r="F192" s="135">
        <v>10330.73</v>
      </c>
      <c r="G192" s="133"/>
      <c r="H192" s="140"/>
    </row>
    <row r="193" spans="2:8" s="36" customFormat="1" ht="30" customHeight="1" x14ac:dyDescent="0.25">
      <c r="B193" s="126"/>
      <c r="C193" s="127"/>
      <c r="D193" s="132"/>
      <c r="E193" s="114" t="s">
        <v>304</v>
      </c>
      <c r="F193" s="136">
        <f>F194</f>
        <v>31000</v>
      </c>
      <c r="G193" s="133"/>
      <c r="H193" s="140"/>
    </row>
    <row r="194" spans="2:8" s="36" customFormat="1" ht="30" customHeight="1" x14ac:dyDescent="0.25">
      <c r="B194" s="58"/>
      <c r="C194" s="59"/>
      <c r="D194" s="53"/>
      <c r="E194" s="37" t="s">
        <v>280</v>
      </c>
      <c r="F194" s="56">
        <v>31000</v>
      </c>
      <c r="G194" s="133"/>
      <c r="H194" s="140"/>
    </row>
    <row r="195" spans="2:8" s="36" customFormat="1" ht="30" customHeight="1" x14ac:dyDescent="0.25">
      <c r="B195" s="58"/>
      <c r="C195" s="59"/>
      <c r="D195" s="53"/>
      <c r="E195" s="60" t="s">
        <v>307</v>
      </c>
      <c r="F195" s="57">
        <f>F196</f>
        <v>100</v>
      </c>
      <c r="G195" s="66"/>
      <c r="H195" s="140"/>
    </row>
    <row r="196" spans="2:8" s="36" customFormat="1" ht="30" customHeight="1" x14ac:dyDescent="0.25">
      <c r="B196" s="58"/>
      <c r="C196" s="127"/>
      <c r="D196" s="128"/>
      <c r="E196" s="114" t="s">
        <v>308</v>
      </c>
      <c r="F196" s="57">
        <f>F197</f>
        <v>100</v>
      </c>
      <c r="G196" s="66"/>
      <c r="H196" s="140"/>
    </row>
    <row r="197" spans="2:8" s="36" customFormat="1" ht="30" customHeight="1" x14ac:dyDescent="0.25">
      <c r="B197" s="126"/>
      <c r="C197" s="59"/>
      <c r="D197" s="53"/>
      <c r="E197" s="37" t="s">
        <v>280</v>
      </c>
      <c r="F197" s="56">
        <v>100</v>
      </c>
      <c r="G197" s="66"/>
      <c r="H197" s="140"/>
    </row>
    <row r="198" spans="2:8" s="36" customFormat="1" ht="30" customHeight="1" x14ac:dyDescent="0.25">
      <c r="B198" s="241" t="s">
        <v>309</v>
      </c>
      <c r="C198" s="242"/>
      <c r="D198" s="243"/>
      <c r="E198" s="138"/>
      <c r="F198" s="139">
        <f>F199+F202</f>
        <v>612</v>
      </c>
      <c r="G198" s="140">
        <f>G199+G202</f>
        <v>612</v>
      </c>
      <c r="H198" s="140">
        <f t="shared" si="3"/>
        <v>100</v>
      </c>
    </row>
    <row r="199" spans="2:8" s="36" customFormat="1" ht="30" customHeight="1" x14ac:dyDescent="0.25">
      <c r="B199" s="244"/>
      <c r="C199" s="245"/>
      <c r="D199" s="246"/>
      <c r="E199" s="60" t="s">
        <v>303</v>
      </c>
      <c r="F199" s="57">
        <f>F200</f>
        <v>0</v>
      </c>
      <c r="G199" s="67">
        <f>G200</f>
        <v>0</v>
      </c>
      <c r="H199" s="140"/>
    </row>
    <row r="200" spans="2:8" s="36" customFormat="1" ht="30" customHeight="1" x14ac:dyDescent="0.25">
      <c r="B200" s="58"/>
      <c r="C200" s="59"/>
      <c r="D200" s="53"/>
      <c r="E200" s="114" t="s">
        <v>244</v>
      </c>
      <c r="F200" s="57">
        <f>F201</f>
        <v>0</v>
      </c>
      <c r="G200" s="66">
        <f>G201</f>
        <v>0</v>
      </c>
      <c r="H200" s="140"/>
    </row>
    <row r="201" spans="2:8" s="36" customFormat="1" ht="30" customHeight="1" x14ac:dyDescent="0.25">
      <c r="B201" s="58"/>
      <c r="C201" s="59"/>
      <c r="D201" s="53"/>
      <c r="E201" s="37" t="s">
        <v>218</v>
      </c>
      <c r="F201" s="56">
        <v>0</v>
      </c>
      <c r="G201" s="66">
        <v>0</v>
      </c>
      <c r="H201" s="140"/>
    </row>
    <row r="202" spans="2:8" s="36" customFormat="1" ht="30" customHeight="1" x14ac:dyDescent="0.25">
      <c r="B202" s="58"/>
      <c r="C202" s="59"/>
      <c r="D202" s="53"/>
      <c r="E202" s="60" t="s">
        <v>310</v>
      </c>
      <c r="F202" s="57">
        <f>F203</f>
        <v>612</v>
      </c>
      <c r="G202" s="67">
        <f>G203</f>
        <v>612</v>
      </c>
      <c r="H202" s="140">
        <f t="shared" si="3"/>
        <v>100</v>
      </c>
    </row>
    <row r="203" spans="2:8" s="36" customFormat="1" ht="30" customHeight="1" x14ac:dyDescent="0.25">
      <c r="B203" s="58"/>
      <c r="C203" s="59"/>
      <c r="D203" s="53"/>
      <c r="E203" s="114" t="s">
        <v>244</v>
      </c>
      <c r="F203" s="57">
        <f>F204</f>
        <v>612</v>
      </c>
      <c r="G203" s="67">
        <f>G204</f>
        <v>612</v>
      </c>
      <c r="H203" s="140">
        <f t="shared" ref="H203:H204" si="4">(G203/F203)*100</f>
        <v>100</v>
      </c>
    </row>
    <row r="204" spans="2:8" s="36" customFormat="1" ht="30" customHeight="1" x14ac:dyDescent="0.25">
      <c r="B204" s="58"/>
      <c r="C204" s="59"/>
      <c r="D204" s="53"/>
      <c r="E204" s="37" t="s">
        <v>218</v>
      </c>
      <c r="F204" s="56">
        <v>612</v>
      </c>
      <c r="G204" s="66">
        <v>612</v>
      </c>
      <c r="H204" s="140">
        <f t="shared" si="4"/>
        <v>100</v>
      </c>
    </row>
    <row r="205" spans="2:8" s="36" customFormat="1" ht="30" customHeight="1" x14ac:dyDescent="0.25">
      <c r="B205" s="58"/>
      <c r="C205" s="59"/>
      <c r="D205" s="53"/>
      <c r="E205" s="37"/>
      <c r="F205" s="57"/>
      <c r="G205" s="66"/>
      <c r="H205" s="140"/>
    </row>
    <row r="206" spans="2:8" s="36" customFormat="1" ht="30" customHeight="1" x14ac:dyDescent="0.25">
      <c r="B206" s="58"/>
    </row>
    <row r="207" spans="2:8" s="36" customFormat="1" ht="30" customHeight="1" x14ac:dyDescent="0.25"/>
    <row r="208" spans="2:8" s="36" customFormat="1" ht="30" customHeight="1" x14ac:dyDescent="0.25"/>
    <row r="209" s="36" customFormat="1" ht="30" customHeight="1" x14ac:dyDescent="0.25"/>
    <row r="210" s="36" customFormat="1" ht="30" customHeight="1" x14ac:dyDescent="0.25"/>
    <row r="211" s="36" customFormat="1" ht="30" customHeight="1" x14ac:dyDescent="0.25"/>
    <row r="212" s="36" customFormat="1" ht="30" customHeight="1" x14ac:dyDescent="0.25"/>
    <row r="213" s="36" customFormat="1" ht="30" customHeight="1" x14ac:dyDescent="0.25"/>
    <row r="214" s="36" customFormat="1" ht="30" customHeight="1" x14ac:dyDescent="0.25"/>
    <row r="215" s="36" customFormat="1" ht="30" customHeight="1" x14ac:dyDescent="0.25"/>
    <row r="216" s="36" customFormat="1" ht="30" customHeight="1" x14ac:dyDescent="0.25"/>
    <row r="217" s="36" customFormat="1" ht="30" customHeight="1" x14ac:dyDescent="0.25"/>
    <row r="218" s="36" customFormat="1" ht="30" customHeight="1" x14ac:dyDescent="0.25"/>
    <row r="219" s="36" customFormat="1" ht="30" customHeight="1" x14ac:dyDescent="0.25"/>
    <row r="220" s="36" customFormat="1" ht="30" customHeight="1" x14ac:dyDescent="0.25"/>
    <row r="221" s="36" customFormat="1" ht="30" customHeight="1" x14ac:dyDescent="0.25"/>
    <row r="222" s="36" customFormat="1" ht="30" customHeight="1" x14ac:dyDescent="0.25"/>
    <row r="223" s="36" customFormat="1" ht="30" customHeight="1" x14ac:dyDescent="0.25"/>
    <row r="224" s="36" customFormat="1" ht="30" customHeight="1" x14ac:dyDescent="0.25"/>
    <row r="225" s="36" customFormat="1" ht="30" customHeight="1" x14ac:dyDescent="0.25"/>
    <row r="226" s="36" customFormat="1" ht="30" customHeight="1" x14ac:dyDescent="0.25"/>
    <row r="227" s="36" customFormat="1" ht="30" customHeight="1" x14ac:dyDescent="0.25"/>
    <row r="228" s="36" customFormat="1" ht="30" customHeight="1" x14ac:dyDescent="0.25"/>
    <row r="229" s="36" customFormat="1" ht="30" customHeight="1" x14ac:dyDescent="0.25"/>
    <row r="230" s="36" customFormat="1" ht="30" customHeight="1" x14ac:dyDescent="0.25"/>
    <row r="231" s="36" customFormat="1" ht="30" customHeight="1" x14ac:dyDescent="0.25"/>
    <row r="232" s="36" customFormat="1" ht="30" customHeight="1" x14ac:dyDescent="0.25"/>
    <row r="233" s="36" customFormat="1" ht="30" customHeight="1" x14ac:dyDescent="0.25"/>
    <row r="234" s="36" customFormat="1" ht="30" customHeight="1" x14ac:dyDescent="0.25"/>
    <row r="235" s="36" customFormat="1" ht="30" customHeight="1" x14ac:dyDescent="0.25"/>
    <row r="236" s="36" customFormat="1" ht="30" customHeight="1" x14ac:dyDescent="0.25"/>
    <row r="237" s="36" customFormat="1" ht="30" customHeight="1" x14ac:dyDescent="0.25"/>
    <row r="238" s="36" customFormat="1" ht="30" customHeight="1" x14ac:dyDescent="0.25"/>
    <row r="239" s="36" customFormat="1" ht="30" customHeight="1" x14ac:dyDescent="0.25"/>
    <row r="240" s="36" customFormat="1" ht="30" customHeight="1" x14ac:dyDescent="0.25"/>
    <row r="241" spans="1:1" s="36" customFormat="1" ht="30" customHeight="1" x14ac:dyDescent="0.25"/>
    <row r="242" spans="1:1" s="36" customFormat="1" ht="30" customHeight="1" x14ac:dyDescent="0.25"/>
    <row r="243" spans="1:1" s="36" customFormat="1" ht="30" customHeight="1" x14ac:dyDescent="0.25"/>
    <row r="244" spans="1:1" s="36" customFormat="1" ht="30" customHeight="1" x14ac:dyDescent="0.25"/>
    <row r="245" spans="1:1" s="36" customFormat="1" ht="30" customHeight="1" x14ac:dyDescent="0.25"/>
    <row r="246" spans="1:1" s="36" customFormat="1" ht="30" customHeight="1" x14ac:dyDescent="0.25"/>
    <row r="247" spans="1:1" s="36" customFormat="1" ht="30" customHeight="1" x14ac:dyDescent="0.25"/>
    <row r="248" spans="1:1" s="36" customFormat="1" ht="30" customHeight="1" x14ac:dyDescent="0.25"/>
    <row r="249" spans="1:1" s="36" customFormat="1" ht="30" customHeight="1" x14ac:dyDescent="0.25"/>
    <row r="250" spans="1:1" s="36" customFormat="1" ht="30" customHeight="1" x14ac:dyDescent="0.25"/>
    <row r="251" spans="1:1" s="36" customFormat="1" ht="30" customHeight="1" x14ac:dyDescent="0.25"/>
    <row r="252" spans="1:1" s="36" customFormat="1" ht="30" customHeight="1" x14ac:dyDescent="0.25">
      <c r="A252"/>
    </row>
    <row r="253" spans="1:1" s="36" customFormat="1" ht="30" customHeight="1" x14ac:dyDescent="0.25">
      <c r="A253"/>
    </row>
    <row r="254" spans="1:1" s="36" customFormat="1" ht="30" customHeight="1" x14ac:dyDescent="0.25">
      <c r="A254"/>
    </row>
    <row r="255" spans="1:1" s="36" customFormat="1" ht="30" customHeight="1" x14ac:dyDescent="0.25">
      <c r="A255"/>
    </row>
    <row r="256" spans="1:1" s="36" customFormat="1" ht="30" customHeight="1" x14ac:dyDescent="0.25">
      <c r="A256"/>
    </row>
    <row r="257" spans="1:5" s="36" customFormat="1" ht="30" customHeight="1" x14ac:dyDescent="0.25">
      <c r="A257"/>
    </row>
    <row r="258" spans="1:5" s="36" customFormat="1" ht="30" customHeight="1" x14ac:dyDescent="0.25">
      <c r="A258"/>
    </row>
    <row r="259" spans="1:5" s="36" customFormat="1" ht="30" customHeight="1" x14ac:dyDescent="0.25">
      <c r="A259"/>
    </row>
    <row r="260" spans="1:5" s="36" customFormat="1" ht="30" customHeight="1" x14ac:dyDescent="0.25">
      <c r="A260"/>
    </row>
    <row r="261" spans="1:5" s="36" customFormat="1" ht="30" customHeight="1" x14ac:dyDescent="0.25">
      <c r="A261"/>
    </row>
    <row r="262" spans="1:5" s="36" customFormat="1" ht="30" customHeight="1" x14ac:dyDescent="0.25">
      <c r="A262"/>
    </row>
    <row r="263" spans="1:5" s="36" customFormat="1" ht="30" customHeight="1" x14ac:dyDescent="0.25">
      <c r="A263"/>
    </row>
    <row r="264" spans="1:5" s="36" customFormat="1" ht="30" customHeight="1" x14ac:dyDescent="0.25">
      <c r="A264"/>
    </row>
    <row r="265" spans="1:5" s="36" customFormat="1" ht="30" customHeight="1" x14ac:dyDescent="0.25">
      <c r="A265"/>
    </row>
    <row r="266" spans="1:5" s="36" customFormat="1" ht="30" customHeight="1" x14ac:dyDescent="0.25">
      <c r="A266"/>
    </row>
    <row r="267" spans="1:5" s="36" customFormat="1" ht="30" customHeight="1" x14ac:dyDescent="0.25">
      <c r="A267"/>
    </row>
    <row r="268" spans="1:5" s="36" customFormat="1" ht="30" customHeight="1" x14ac:dyDescent="0.25">
      <c r="A268"/>
    </row>
    <row r="269" spans="1:5" s="36" customFormat="1" ht="30" customHeight="1" x14ac:dyDescent="0.25">
      <c r="A269"/>
    </row>
    <row r="270" spans="1:5" s="36" customFormat="1" ht="30" customHeight="1" x14ac:dyDescent="0.25">
      <c r="A270"/>
    </row>
    <row r="271" spans="1:5" s="36" customFormat="1" ht="30" customHeight="1" x14ac:dyDescent="0.25">
      <c r="A271"/>
    </row>
    <row r="272" spans="1:5" s="36" customFormat="1" ht="30" customHeight="1" x14ac:dyDescent="0.25">
      <c r="A272"/>
      <c r="C272"/>
      <c r="D272"/>
      <c r="E272"/>
    </row>
    <row r="273" spans="1:5" s="36" customFormat="1" ht="30" customHeight="1" x14ac:dyDescent="0.25">
      <c r="A273"/>
      <c r="B273"/>
      <c r="C273"/>
      <c r="D273"/>
      <c r="E273"/>
    </row>
    <row r="274" spans="1:5" s="36" customFormat="1" ht="30" customHeight="1" x14ac:dyDescent="0.25">
      <c r="A274"/>
      <c r="B274"/>
      <c r="C274"/>
      <c r="D274"/>
      <c r="E274"/>
    </row>
    <row r="275" spans="1:5" s="36" customFormat="1" ht="30" customHeight="1" x14ac:dyDescent="0.25">
      <c r="A275"/>
      <c r="B275"/>
      <c r="C275"/>
      <c r="D275"/>
      <c r="E275"/>
    </row>
    <row r="276" spans="1:5" s="36" customFormat="1" ht="30" customHeight="1" x14ac:dyDescent="0.25">
      <c r="A276"/>
      <c r="B276"/>
      <c r="C276"/>
      <c r="D276"/>
      <c r="E276"/>
    </row>
    <row r="277" spans="1:5" s="36" customFormat="1" ht="30" customHeight="1" x14ac:dyDescent="0.25">
      <c r="A277"/>
      <c r="B277"/>
      <c r="C277"/>
      <c r="D277"/>
      <c r="E277"/>
    </row>
    <row r="278" spans="1:5" s="36" customFormat="1" ht="30" customHeight="1" x14ac:dyDescent="0.25">
      <c r="A278"/>
      <c r="B278"/>
      <c r="C278"/>
      <c r="D278"/>
      <c r="E278"/>
    </row>
    <row r="279" spans="1:5" s="36" customFormat="1" ht="30" customHeight="1" x14ac:dyDescent="0.25">
      <c r="A279"/>
      <c r="B279"/>
      <c r="C279"/>
      <c r="D279"/>
      <c r="E279"/>
    </row>
    <row r="280" spans="1:5" s="36" customFormat="1" ht="30" customHeight="1" x14ac:dyDescent="0.25">
      <c r="A280"/>
      <c r="B280"/>
      <c r="C280"/>
      <c r="D280"/>
      <c r="E280"/>
    </row>
    <row r="281" spans="1:5" s="36" customFormat="1" ht="30" customHeight="1" x14ac:dyDescent="0.25">
      <c r="A281"/>
      <c r="B281"/>
      <c r="C281"/>
      <c r="D281"/>
      <c r="E281"/>
    </row>
    <row r="282" spans="1:5" s="36" customFormat="1" ht="30" customHeight="1" x14ac:dyDescent="0.25">
      <c r="A282"/>
      <c r="B282"/>
      <c r="C282"/>
      <c r="D282"/>
      <c r="E282"/>
    </row>
    <row r="283" spans="1:5" s="36" customFormat="1" ht="30" customHeight="1" x14ac:dyDescent="0.25">
      <c r="A283"/>
      <c r="B283"/>
      <c r="C283"/>
      <c r="D283"/>
      <c r="E283"/>
    </row>
    <row r="284" spans="1:5" s="36" customFormat="1" ht="30" customHeight="1" x14ac:dyDescent="0.25">
      <c r="A284"/>
      <c r="B284"/>
      <c r="C284"/>
      <c r="D284"/>
      <c r="E284"/>
    </row>
    <row r="285" spans="1:5" s="36" customFormat="1" ht="30" customHeight="1" x14ac:dyDescent="0.25">
      <c r="A285"/>
      <c r="B285"/>
      <c r="C285"/>
      <c r="D285"/>
      <c r="E285"/>
    </row>
    <row r="286" spans="1:5" s="36" customFormat="1" ht="30" customHeight="1" x14ac:dyDescent="0.25">
      <c r="A286"/>
      <c r="B286"/>
      <c r="C286"/>
      <c r="D286"/>
      <c r="E286"/>
    </row>
    <row r="287" spans="1:5" s="36" customFormat="1" ht="30" customHeight="1" x14ac:dyDescent="0.25">
      <c r="A287"/>
      <c r="B287"/>
      <c r="C287"/>
      <c r="D287"/>
      <c r="E287"/>
    </row>
    <row r="288" spans="1:5" s="36" customFormat="1" ht="30" customHeight="1" x14ac:dyDescent="0.25">
      <c r="A288"/>
      <c r="B288"/>
      <c r="C288"/>
      <c r="D288"/>
      <c r="E288"/>
    </row>
    <row r="289" spans="1:8" s="36" customFormat="1" ht="30" customHeight="1" x14ac:dyDescent="0.25">
      <c r="A289"/>
      <c r="B289"/>
      <c r="C289"/>
      <c r="D289"/>
      <c r="E289"/>
    </row>
    <row r="290" spans="1:8" s="36" customFormat="1" ht="30" customHeight="1" x14ac:dyDescent="0.25">
      <c r="A290"/>
      <c r="B290"/>
      <c r="C290"/>
      <c r="D290"/>
      <c r="E290"/>
    </row>
    <row r="291" spans="1:8" s="36" customFormat="1" ht="30" customHeight="1" x14ac:dyDescent="0.25">
      <c r="A291"/>
      <c r="B291"/>
      <c r="C291"/>
      <c r="D291"/>
      <c r="E291"/>
    </row>
    <row r="292" spans="1:8" s="36" customFormat="1" ht="30" customHeight="1" x14ac:dyDescent="0.25">
      <c r="A292"/>
      <c r="B292"/>
      <c r="C292"/>
      <c r="D292"/>
      <c r="E292"/>
    </row>
    <row r="293" spans="1:8" s="36" customFormat="1" ht="30" customHeight="1" x14ac:dyDescent="0.25">
      <c r="A293"/>
      <c r="B293"/>
      <c r="C293"/>
      <c r="D293"/>
      <c r="E293"/>
    </row>
    <row r="294" spans="1:8" s="36" customFormat="1" ht="30" customHeight="1" x14ac:dyDescent="0.25">
      <c r="A294"/>
      <c r="B294"/>
      <c r="C294"/>
      <c r="D294"/>
      <c r="E294"/>
    </row>
    <row r="295" spans="1:8" s="36" customFormat="1" ht="30" customHeight="1" x14ac:dyDescent="0.25">
      <c r="A295"/>
      <c r="B295"/>
      <c r="C295"/>
      <c r="D295"/>
      <c r="E295"/>
    </row>
    <row r="296" spans="1:8" s="36" customFormat="1" ht="30" customHeight="1" x14ac:dyDescent="0.25">
      <c r="A296"/>
      <c r="B296"/>
      <c r="C296"/>
      <c r="D296"/>
      <c r="E296"/>
    </row>
    <row r="297" spans="1:8" s="36" customFormat="1" ht="30" customHeight="1" x14ac:dyDescent="0.25">
      <c r="A297"/>
      <c r="B297"/>
      <c r="C297"/>
      <c r="D297"/>
      <c r="E297"/>
    </row>
    <row r="298" spans="1:8" s="36" customFormat="1" ht="30" customHeight="1" x14ac:dyDescent="0.25">
      <c r="A298"/>
      <c r="B298"/>
      <c r="C298"/>
      <c r="D298"/>
      <c r="E298"/>
    </row>
    <row r="299" spans="1:8" s="36" customFormat="1" ht="30" customHeight="1" x14ac:dyDescent="0.25">
      <c r="A299"/>
      <c r="B299"/>
      <c r="C299"/>
      <c r="D299"/>
      <c r="E299"/>
    </row>
    <row r="300" spans="1:8" s="36" customFormat="1" ht="30" customHeight="1" x14ac:dyDescent="0.25">
      <c r="A300"/>
      <c r="B300"/>
      <c r="C300"/>
      <c r="D300"/>
      <c r="E300"/>
    </row>
    <row r="301" spans="1:8" s="36" customFormat="1" ht="30" customHeight="1" x14ac:dyDescent="0.25">
      <c r="A301"/>
      <c r="B301"/>
      <c r="C301"/>
      <c r="D301"/>
      <c r="E301"/>
    </row>
    <row r="302" spans="1:8" s="36" customFormat="1" ht="30" customHeight="1" x14ac:dyDescent="0.25">
      <c r="A302"/>
      <c r="B302"/>
      <c r="C302"/>
      <c r="D302"/>
      <c r="E302"/>
    </row>
    <row r="303" spans="1:8" s="36" customFormat="1" ht="30" customHeight="1" x14ac:dyDescent="0.25">
      <c r="A303"/>
      <c r="B303"/>
      <c r="C303"/>
      <c r="D303"/>
      <c r="E303"/>
    </row>
    <row r="304" spans="1:8" x14ac:dyDescent="0.25">
      <c r="F304" s="36"/>
      <c r="G304" s="36"/>
      <c r="H304" s="36"/>
    </row>
    <row r="305" spans="6:8" x14ac:dyDescent="0.25">
      <c r="F305" s="36"/>
      <c r="G305" s="36"/>
      <c r="H305" s="36"/>
    </row>
    <row r="306" spans="6:8" x14ac:dyDescent="0.25">
      <c r="F306" s="36"/>
      <c r="G306" s="36"/>
      <c r="H306" s="36"/>
    </row>
    <row r="307" spans="6:8" x14ac:dyDescent="0.25">
      <c r="F307" s="36"/>
      <c r="G307" s="36"/>
      <c r="H307" s="36"/>
    </row>
    <row r="308" spans="6:8" x14ac:dyDescent="0.25">
      <c r="F308" s="36"/>
      <c r="G308" s="36"/>
      <c r="H308" s="36"/>
    </row>
    <row r="309" spans="6:8" x14ac:dyDescent="0.25">
      <c r="F309" s="36"/>
      <c r="G309" s="36"/>
      <c r="H309" s="36"/>
    </row>
    <row r="310" spans="6:8" x14ac:dyDescent="0.25">
      <c r="F310" s="36"/>
      <c r="G310" s="36"/>
      <c r="H310" s="36"/>
    </row>
    <row r="311" spans="6:8" x14ac:dyDescent="0.25">
      <c r="F311" s="36"/>
      <c r="G311" s="36"/>
      <c r="H311" s="36"/>
    </row>
    <row r="312" spans="6:8" x14ac:dyDescent="0.25">
      <c r="F312" s="36"/>
      <c r="G312" s="36"/>
      <c r="H312" s="36"/>
    </row>
    <row r="313" spans="6:8" x14ac:dyDescent="0.25">
      <c r="F313" s="36"/>
      <c r="G313" s="36"/>
      <c r="H313" s="36"/>
    </row>
    <row r="314" spans="6:8" x14ac:dyDescent="0.25">
      <c r="F314" s="36"/>
      <c r="G314" s="36"/>
      <c r="H314" s="36"/>
    </row>
    <row r="315" spans="6:8" x14ac:dyDescent="0.25">
      <c r="F315" s="36"/>
      <c r="G315" s="36"/>
      <c r="H315" s="36"/>
    </row>
    <row r="316" spans="6:8" x14ac:dyDescent="0.25">
      <c r="F316" s="36"/>
      <c r="G316" s="36"/>
      <c r="H316" s="36"/>
    </row>
    <row r="317" spans="6:8" x14ac:dyDescent="0.25">
      <c r="F317" s="36"/>
      <c r="G317" s="36"/>
      <c r="H317" s="36"/>
    </row>
    <row r="318" spans="6:8" x14ac:dyDescent="0.25">
      <c r="F318" s="36"/>
      <c r="G318" s="36"/>
      <c r="H318" s="36"/>
    </row>
    <row r="319" spans="6:8" x14ac:dyDescent="0.25">
      <c r="F319" s="36"/>
      <c r="G319" s="36"/>
      <c r="H319" s="36"/>
    </row>
    <row r="320" spans="6:8" x14ac:dyDescent="0.25">
      <c r="F320" s="36"/>
      <c r="G320" s="36"/>
      <c r="H320" s="36"/>
    </row>
    <row r="321" spans="6:8" x14ac:dyDescent="0.25">
      <c r="F321" s="36"/>
      <c r="G321" s="36"/>
      <c r="H321" s="36"/>
    </row>
    <row r="322" spans="6:8" x14ac:dyDescent="0.25">
      <c r="F322" s="36"/>
      <c r="G322" s="36"/>
      <c r="H322" s="36"/>
    </row>
    <row r="323" spans="6:8" x14ac:dyDescent="0.25">
      <c r="G323" s="36"/>
    </row>
  </sheetData>
  <mergeCells count="35">
    <mergeCell ref="B10:D10"/>
    <mergeCell ref="B2:H2"/>
    <mergeCell ref="B4:H4"/>
    <mergeCell ref="B6:E6"/>
    <mergeCell ref="B7:E7"/>
    <mergeCell ref="B8:D8"/>
    <mergeCell ref="B9:D9"/>
    <mergeCell ref="B11:D11"/>
    <mergeCell ref="B12:D12"/>
    <mergeCell ref="B23:D23"/>
    <mergeCell ref="B39:D39"/>
    <mergeCell ref="B25:D25"/>
    <mergeCell ref="B26:D26"/>
    <mergeCell ref="B27:D27"/>
    <mergeCell ref="B28:D28"/>
    <mergeCell ref="B31:D31"/>
    <mergeCell ref="B38:D38"/>
    <mergeCell ref="B89:D89"/>
    <mergeCell ref="B40:D40"/>
    <mergeCell ref="B41:D41"/>
    <mergeCell ref="B148:D148"/>
    <mergeCell ref="B93:D93"/>
    <mergeCell ref="B98:D98"/>
    <mergeCell ref="B105:D105"/>
    <mergeCell ref="B99:D99"/>
    <mergeCell ref="B102:D102"/>
    <mergeCell ref="B124:D124"/>
    <mergeCell ref="B130:D130"/>
    <mergeCell ref="B76:D76"/>
    <mergeCell ref="B42:D42"/>
    <mergeCell ref="B198:D198"/>
    <mergeCell ref="B199:D199"/>
    <mergeCell ref="B147:D147"/>
    <mergeCell ref="B143:D143"/>
    <mergeCell ref="B145:D145"/>
  </mergeCells>
  <pageMargins left="0.7" right="0.7" top="0.75" bottom="0.75" header="0.3" footer="0.3"/>
  <pageSetup paperSize="9" scale="8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121"/>
  <sheetViews>
    <sheetView topLeftCell="A73" workbookViewId="0">
      <selection activeCell="K53" sqref="K53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49.5703125" customWidth="1"/>
    <col min="7" max="9" width="25.28515625" customWidth="1"/>
    <col min="10" max="11" width="15.7109375" customWidth="1"/>
  </cols>
  <sheetData>
    <row r="1" spans="2:11" ht="18" customHeight="1" x14ac:dyDescent="0.25">
      <c r="B1" s="2"/>
      <c r="C1" s="2"/>
      <c r="D1" s="2"/>
      <c r="E1" s="17"/>
      <c r="F1" s="2"/>
      <c r="G1" s="2"/>
      <c r="H1" s="2"/>
      <c r="I1" s="2"/>
      <c r="J1" s="2"/>
    </row>
    <row r="2" spans="2:11" ht="15.75" customHeight="1" x14ac:dyDescent="0.25">
      <c r="B2" s="237" t="s">
        <v>13</v>
      </c>
      <c r="C2" s="237"/>
      <c r="D2" s="237"/>
      <c r="E2" s="237"/>
      <c r="F2" s="237"/>
      <c r="G2" s="237"/>
      <c r="H2" s="237"/>
      <c r="I2" s="237"/>
      <c r="J2" s="237"/>
      <c r="K2" s="237"/>
    </row>
    <row r="3" spans="2:11" ht="18" x14ac:dyDescent="0.25">
      <c r="B3" s="2"/>
      <c r="C3" s="2"/>
      <c r="D3" s="2"/>
      <c r="E3" s="17"/>
      <c r="F3" s="2"/>
      <c r="G3" s="2"/>
      <c r="H3" s="2"/>
      <c r="I3" s="3"/>
      <c r="J3" s="3"/>
    </row>
    <row r="4" spans="2:11" ht="18" customHeight="1" x14ac:dyDescent="0.25">
      <c r="B4" s="237" t="s">
        <v>69</v>
      </c>
      <c r="C4" s="237"/>
      <c r="D4" s="237"/>
      <c r="E4" s="237"/>
      <c r="F4" s="237"/>
      <c r="G4" s="237"/>
      <c r="H4" s="237"/>
      <c r="I4" s="237"/>
      <c r="J4" s="237"/>
      <c r="K4" s="237"/>
    </row>
    <row r="5" spans="2:11" ht="18" x14ac:dyDescent="0.25">
      <c r="B5" s="2"/>
      <c r="C5" s="2"/>
      <c r="D5" s="2"/>
      <c r="E5" s="17"/>
      <c r="F5" s="2"/>
      <c r="G5" s="2"/>
      <c r="H5" s="2"/>
      <c r="I5" s="3"/>
      <c r="J5" s="3"/>
    </row>
    <row r="6" spans="2:11" ht="15.75" customHeight="1" x14ac:dyDescent="0.25">
      <c r="B6" s="237" t="s">
        <v>19</v>
      </c>
      <c r="C6" s="237"/>
      <c r="D6" s="237"/>
      <c r="E6" s="237"/>
      <c r="F6" s="237"/>
      <c r="G6" s="237"/>
      <c r="H6" s="237"/>
      <c r="I6" s="237"/>
      <c r="J6" s="237"/>
      <c r="K6" s="237"/>
    </row>
    <row r="7" spans="2:11" ht="18" x14ac:dyDescent="0.25">
      <c r="B7" s="2"/>
      <c r="C7" s="2"/>
      <c r="D7" s="2"/>
      <c r="E7" s="17"/>
      <c r="F7" s="2"/>
      <c r="G7" s="2"/>
      <c r="H7" s="2"/>
      <c r="I7" s="3"/>
      <c r="J7" s="3"/>
    </row>
    <row r="8" spans="2:11" ht="38.25" x14ac:dyDescent="0.25">
      <c r="B8" s="234" t="s">
        <v>8</v>
      </c>
      <c r="C8" s="235"/>
      <c r="D8" s="235"/>
      <c r="E8" s="235"/>
      <c r="F8" s="236"/>
      <c r="G8" s="80" t="s">
        <v>219</v>
      </c>
      <c r="H8" s="80" t="s">
        <v>247</v>
      </c>
      <c r="I8" s="80" t="s">
        <v>246</v>
      </c>
      <c r="J8" s="80" t="s">
        <v>18</v>
      </c>
      <c r="K8" s="80" t="s">
        <v>55</v>
      </c>
    </row>
    <row r="9" spans="2:11" ht="16.5" customHeight="1" x14ac:dyDescent="0.25">
      <c r="B9" s="234">
        <v>1</v>
      </c>
      <c r="C9" s="235"/>
      <c r="D9" s="235"/>
      <c r="E9" s="235"/>
      <c r="F9" s="236"/>
      <c r="G9" s="80">
        <v>2</v>
      </c>
      <c r="H9" s="80">
        <v>3</v>
      </c>
      <c r="I9" s="80">
        <v>5</v>
      </c>
      <c r="J9" s="80" t="s">
        <v>20</v>
      </c>
      <c r="K9" s="80" t="s">
        <v>83</v>
      </c>
    </row>
    <row r="10" spans="2:11" x14ac:dyDescent="0.25">
      <c r="B10" s="6"/>
      <c r="C10" s="6"/>
      <c r="D10" s="6"/>
      <c r="E10" s="6"/>
      <c r="F10" s="6" t="s">
        <v>22</v>
      </c>
      <c r="G10" s="178">
        <v>1532053.25</v>
      </c>
      <c r="H10" s="31">
        <f>H11+H40+H44</f>
        <v>3208129.06</v>
      </c>
      <c r="I10" s="179">
        <f>I11+I40</f>
        <v>1677490.81</v>
      </c>
      <c r="J10" s="147"/>
      <c r="K10" s="147"/>
    </row>
    <row r="11" spans="2:11" ht="15.75" customHeight="1" x14ac:dyDescent="0.25">
      <c r="B11" s="6">
        <v>6</v>
      </c>
      <c r="C11" s="6"/>
      <c r="D11" s="6"/>
      <c r="E11" s="6"/>
      <c r="F11" s="6" t="s">
        <v>2</v>
      </c>
      <c r="G11" s="178">
        <v>1531984.99</v>
      </c>
      <c r="H11" s="31">
        <f>H12+H21+H24+H27+H34+H38</f>
        <v>3100363</v>
      </c>
      <c r="I11" s="179">
        <f>I12+I21+I24+I27+I34+I38</f>
        <v>1677462.27</v>
      </c>
      <c r="J11" s="180">
        <f>I11/G11*100</f>
        <v>109.49599904369821</v>
      </c>
      <c r="K11" s="180">
        <f>I11/H11*100</f>
        <v>54.105350567014256</v>
      </c>
    </row>
    <row r="12" spans="2:11" ht="25.5" x14ac:dyDescent="0.25">
      <c r="B12" s="6"/>
      <c r="C12" s="6">
        <v>63</v>
      </c>
      <c r="D12" s="6"/>
      <c r="E12" s="6"/>
      <c r="F12" s="6" t="s">
        <v>23</v>
      </c>
      <c r="G12" s="178">
        <v>1274846.46</v>
      </c>
      <c r="H12" s="31">
        <f>H14+H15+H18</f>
        <v>2797949</v>
      </c>
      <c r="I12" s="179">
        <f>I14+I15+I18</f>
        <v>1398698.26</v>
      </c>
      <c r="J12" s="180">
        <f t="shared" ref="J12:J43" si="0">I12/G12*100</f>
        <v>109.71503658566068</v>
      </c>
      <c r="K12" s="180">
        <f t="shared" ref="K12:K42" si="1">I12/H12*100</f>
        <v>49.99012705378118</v>
      </c>
    </row>
    <row r="13" spans="2:11" x14ac:dyDescent="0.25">
      <c r="B13" s="7"/>
      <c r="C13" s="7"/>
      <c r="D13" s="7"/>
      <c r="E13" s="7">
        <v>6311</v>
      </c>
      <c r="F13" s="7" t="s">
        <v>24</v>
      </c>
      <c r="G13" s="181"/>
      <c r="H13" s="4"/>
      <c r="I13" s="182"/>
      <c r="J13" s="180"/>
      <c r="K13" s="180"/>
    </row>
    <row r="14" spans="2:11" x14ac:dyDescent="0.25">
      <c r="B14" s="7"/>
      <c r="C14" s="7"/>
      <c r="D14" s="183">
        <v>634</v>
      </c>
      <c r="E14" s="183"/>
      <c r="F14" s="183" t="s">
        <v>248</v>
      </c>
      <c r="G14" s="181"/>
      <c r="H14" s="4">
        <v>1200000</v>
      </c>
      <c r="I14" s="179">
        <v>0</v>
      </c>
      <c r="J14" s="180"/>
      <c r="K14" s="180"/>
    </row>
    <row r="15" spans="2:11" x14ac:dyDescent="0.25">
      <c r="B15" s="7"/>
      <c r="C15" s="183"/>
      <c r="D15" s="183">
        <v>636</v>
      </c>
      <c r="E15" s="183"/>
      <c r="F15" s="183" t="s">
        <v>96</v>
      </c>
      <c r="G15" s="178">
        <v>1206924.46</v>
      </c>
      <c r="H15" s="4">
        <v>1507949</v>
      </c>
      <c r="I15" s="179">
        <f>I16+I17</f>
        <v>1332939.3700000001</v>
      </c>
      <c r="J15" s="180">
        <f t="shared" si="0"/>
        <v>110.44099396245564</v>
      </c>
      <c r="K15" s="180">
        <f t="shared" si="1"/>
        <v>88.394194365989847</v>
      </c>
    </row>
    <row r="16" spans="2:11" x14ac:dyDescent="0.25">
      <c r="B16" s="7"/>
      <c r="C16" s="7"/>
      <c r="D16" s="8"/>
      <c r="E16" s="8">
        <v>6361</v>
      </c>
      <c r="F16" s="7" t="s">
        <v>85</v>
      </c>
      <c r="G16" s="178">
        <v>1206384.46</v>
      </c>
      <c r="H16" s="4"/>
      <c r="I16" s="182">
        <v>1332339.3700000001</v>
      </c>
      <c r="J16" s="180">
        <f t="shared" si="0"/>
        <v>110.44069400562407</v>
      </c>
      <c r="K16" s="180"/>
    </row>
    <row r="17" spans="2:11" x14ac:dyDescent="0.25">
      <c r="B17" s="7"/>
      <c r="C17" s="7"/>
      <c r="D17" s="8"/>
      <c r="E17" s="8">
        <v>6362</v>
      </c>
      <c r="F17" s="7" t="s">
        <v>84</v>
      </c>
      <c r="G17" s="181">
        <v>540</v>
      </c>
      <c r="H17" s="4"/>
      <c r="I17" s="182">
        <v>600</v>
      </c>
      <c r="J17" s="180">
        <f t="shared" si="0"/>
        <v>111.11111111111111</v>
      </c>
      <c r="K17" s="180"/>
    </row>
    <row r="18" spans="2:11" x14ac:dyDescent="0.25">
      <c r="B18" s="7"/>
      <c r="C18" s="7"/>
      <c r="D18" s="184">
        <v>638</v>
      </c>
      <c r="E18" s="184"/>
      <c r="F18" s="183" t="s">
        <v>97</v>
      </c>
      <c r="G18" s="178">
        <v>67922</v>
      </c>
      <c r="H18" s="4">
        <v>90000</v>
      </c>
      <c r="I18" s="179">
        <f>I19+I20</f>
        <v>65758.89</v>
      </c>
      <c r="J18" s="180">
        <f t="shared" si="0"/>
        <v>96.815302847383762</v>
      </c>
      <c r="K18" s="180">
        <f t="shared" si="1"/>
        <v>73.065433333333331</v>
      </c>
    </row>
    <row r="19" spans="2:11" x14ac:dyDescent="0.25">
      <c r="B19" s="7"/>
      <c r="C19" s="7"/>
      <c r="D19" s="8"/>
      <c r="E19" s="8">
        <v>6381</v>
      </c>
      <c r="F19" s="7" t="s">
        <v>86</v>
      </c>
      <c r="G19" s="178">
        <v>67922</v>
      </c>
      <c r="H19" s="4"/>
      <c r="I19" s="182">
        <v>55421.29</v>
      </c>
      <c r="J19" s="180">
        <f t="shared" si="0"/>
        <v>81.595491887753596</v>
      </c>
      <c r="K19" s="180"/>
    </row>
    <row r="20" spans="2:11" x14ac:dyDescent="0.25">
      <c r="B20" s="7"/>
      <c r="C20" s="7"/>
      <c r="D20" s="8"/>
      <c r="E20" s="8">
        <v>6382</v>
      </c>
      <c r="F20" s="7" t="s">
        <v>311</v>
      </c>
      <c r="G20" s="178"/>
      <c r="H20" s="4"/>
      <c r="I20" s="182">
        <v>10337.6</v>
      </c>
      <c r="J20" s="180"/>
      <c r="K20" s="180"/>
    </row>
    <row r="21" spans="2:11" x14ac:dyDescent="0.25">
      <c r="B21" s="7"/>
      <c r="C21" s="183">
        <v>64</v>
      </c>
      <c r="D21" s="184"/>
      <c r="E21" s="184"/>
      <c r="F21" s="183" t="s">
        <v>94</v>
      </c>
      <c r="G21" s="181">
        <v>1</v>
      </c>
      <c r="H21" s="31">
        <f>H22</f>
        <v>1</v>
      </c>
      <c r="I21" s="179">
        <f>I22</f>
        <v>1.17</v>
      </c>
      <c r="J21" s="180">
        <f t="shared" si="0"/>
        <v>117</v>
      </c>
      <c r="K21" s="180">
        <f t="shared" si="1"/>
        <v>117</v>
      </c>
    </row>
    <row r="22" spans="2:11" x14ac:dyDescent="0.25">
      <c r="B22" s="7"/>
      <c r="C22" s="183"/>
      <c r="D22" s="184">
        <v>641</v>
      </c>
      <c r="E22" s="184"/>
      <c r="F22" s="183" t="s">
        <v>95</v>
      </c>
      <c r="G22" s="181">
        <v>1</v>
      </c>
      <c r="H22" s="4">
        <v>1</v>
      </c>
      <c r="I22" s="185">
        <f>I23</f>
        <v>1.17</v>
      </c>
      <c r="J22" s="180">
        <f t="shared" si="0"/>
        <v>117</v>
      </c>
      <c r="K22" s="180">
        <f t="shared" si="1"/>
        <v>117</v>
      </c>
    </row>
    <row r="23" spans="2:11" x14ac:dyDescent="0.25">
      <c r="B23" s="7"/>
      <c r="C23" s="7"/>
      <c r="D23" s="8"/>
      <c r="E23" s="8">
        <v>6413</v>
      </c>
      <c r="F23" s="7" t="s">
        <v>87</v>
      </c>
      <c r="G23" s="181">
        <v>1</v>
      </c>
      <c r="H23" s="4"/>
      <c r="I23" s="182">
        <v>1.17</v>
      </c>
      <c r="J23" s="180">
        <f t="shared" si="0"/>
        <v>117</v>
      </c>
      <c r="K23" s="180"/>
    </row>
    <row r="24" spans="2:11" x14ac:dyDescent="0.25">
      <c r="B24" s="7"/>
      <c r="C24" s="183">
        <v>65</v>
      </c>
      <c r="D24" s="184"/>
      <c r="E24" s="184"/>
      <c r="F24" s="183" t="s">
        <v>103</v>
      </c>
      <c r="G24" s="178">
        <v>20322.5</v>
      </c>
      <c r="H24" s="31">
        <f>H25</f>
        <v>21500</v>
      </c>
      <c r="I24" s="179">
        <f>I25</f>
        <v>19490.490000000002</v>
      </c>
      <c r="J24" s="180">
        <f t="shared" si="0"/>
        <v>95.905966293517039</v>
      </c>
      <c r="K24" s="180">
        <f t="shared" si="1"/>
        <v>90.653441860465122</v>
      </c>
    </row>
    <row r="25" spans="2:11" x14ac:dyDescent="0.25">
      <c r="B25" s="7"/>
      <c r="C25" s="7"/>
      <c r="D25" s="184">
        <v>652</v>
      </c>
      <c r="E25" s="184"/>
      <c r="F25" s="183" t="s">
        <v>102</v>
      </c>
      <c r="G25" s="178">
        <v>20322.5</v>
      </c>
      <c r="H25" s="4">
        <v>21500</v>
      </c>
      <c r="I25" s="179">
        <f>I26</f>
        <v>19490.490000000002</v>
      </c>
      <c r="J25" s="180">
        <f t="shared" si="0"/>
        <v>95.905966293517039</v>
      </c>
      <c r="K25" s="180">
        <f t="shared" si="1"/>
        <v>90.653441860465122</v>
      </c>
    </row>
    <row r="26" spans="2:11" x14ac:dyDescent="0.25">
      <c r="B26" s="7"/>
      <c r="C26" s="7"/>
      <c r="D26" s="8"/>
      <c r="E26" s="8">
        <v>6526</v>
      </c>
      <c r="F26" s="7" t="s">
        <v>93</v>
      </c>
      <c r="G26" s="178">
        <v>20322.5</v>
      </c>
      <c r="H26" s="4"/>
      <c r="I26" s="182">
        <v>19490.490000000002</v>
      </c>
      <c r="J26" s="180">
        <f t="shared" si="0"/>
        <v>95.905966293517039</v>
      </c>
      <c r="K26" s="180"/>
    </row>
    <row r="27" spans="2:11" ht="25.5" x14ac:dyDescent="0.25">
      <c r="B27" s="183"/>
      <c r="C27" s="183">
        <v>66</v>
      </c>
      <c r="D27" s="184"/>
      <c r="E27" s="184"/>
      <c r="F27" s="6" t="s">
        <v>25</v>
      </c>
      <c r="G27" s="178">
        <v>45384</v>
      </c>
      <c r="H27" s="31">
        <f>H28+H31</f>
        <v>57754</v>
      </c>
      <c r="I27" s="179">
        <f>I28+I31</f>
        <v>40596.240000000005</v>
      </c>
      <c r="J27" s="180">
        <f t="shared" si="0"/>
        <v>89.450555261766269</v>
      </c>
      <c r="K27" s="180">
        <f t="shared" si="1"/>
        <v>70.291650794750154</v>
      </c>
    </row>
    <row r="28" spans="2:11" ht="25.5" x14ac:dyDescent="0.25">
      <c r="B28" s="7"/>
      <c r="C28" s="183"/>
      <c r="D28" s="184">
        <v>661</v>
      </c>
      <c r="E28" s="184"/>
      <c r="F28" s="6" t="s">
        <v>26</v>
      </c>
      <c r="G28" s="178">
        <v>32322</v>
      </c>
      <c r="H28" s="4">
        <v>47212</v>
      </c>
      <c r="I28" s="179">
        <f>I30</f>
        <v>26285.24</v>
      </c>
      <c r="J28" s="180">
        <f t="shared" si="0"/>
        <v>81.323061691727005</v>
      </c>
      <c r="K28" s="180">
        <f t="shared" si="1"/>
        <v>55.674913157671782</v>
      </c>
    </row>
    <row r="29" spans="2:11" x14ac:dyDescent="0.25">
      <c r="B29" s="7"/>
      <c r="C29" s="183"/>
      <c r="D29" s="8"/>
      <c r="E29" s="8">
        <v>6614</v>
      </c>
      <c r="F29" s="11" t="s">
        <v>27</v>
      </c>
      <c r="G29" s="181"/>
      <c r="H29" s="4"/>
      <c r="I29" s="182"/>
      <c r="J29" s="180"/>
      <c r="K29" s="180"/>
    </row>
    <row r="30" spans="2:11" x14ac:dyDescent="0.25">
      <c r="B30" s="7"/>
      <c r="C30" s="183"/>
      <c r="D30" s="8"/>
      <c r="E30" s="8">
        <v>6615</v>
      </c>
      <c r="F30" s="11" t="s">
        <v>88</v>
      </c>
      <c r="G30" s="178">
        <v>32322</v>
      </c>
      <c r="H30" s="4"/>
      <c r="I30" s="182">
        <v>26285.24</v>
      </c>
      <c r="J30" s="180">
        <f t="shared" si="0"/>
        <v>81.323061691727005</v>
      </c>
      <c r="K30" s="180"/>
    </row>
    <row r="31" spans="2:11" x14ac:dyDescent="0.25">
      <c r="B31" s="7"/>
      <c r="C31" s="183"/>
      <c r="D31" s="184">
        <v>663</v>
      </c>
      <c r="E31" s="184"/>
      <c r="F31" s="6" t="s">
        <v>98</v>
      </c>
      <c r="G31" s="178">
        <v>13061.87</v>
      </c>
      <c r="H31" s="4">
        <v>10542</v>
      </c>
      <c r="I31" s="179">
        <f>I32</f>
        <v>14311</v>
      </c>
      <c r="J31" s="180">
        <f t="shared" si="0"/>
        <v>109.5631789322662</v>
      </c>
      <c r="K31" s="180">
        <f t="shared" si="1"/>
        <v>135.752229178524</v>
      </c>
    </row>
    <row r="32" spans="2:11" x14ac:dyDescent="0.25">
      <c r="B32" s="7"/>
      <c r="C32" s="7"/>
      <c r="D32" s="8"/>
      <c r="E32" s="8">
        <v>6631</v>
      </c>
      <c r="F32" s="11" t="s">
        <v>89</v>
      </c>
      <c r="G32" s="178">
        <v>13061.87</v>
      </c>
      <c r="H32" s="4"/>
      <c r="I32" s="182">
        <v>14311</v>
      </c>
      <c r="J32" s="180">
        <f t="shared" si="0"/>
        <v>109.5631789322662</v>
      </c>
      <c r="K32" s="180"/>
    </row>
    <row r="33" spans="2:11" x14ac:dyDescent="0.25">
      <c r="B33" s="7"/>
      <c r="C33" s="7"/>
      <c r="D33" s="8"/>
      <c r="E33" s="8">
        <v>6632</v>
      </c>
      <c r="F33" s="11" t="s">
        <v>90</v>
      </c>
      <c r="G33" s="181"/>
      <c r="H33" s="4"/>
      <c r="I33" s="182"/>
      <c r="J33" s="180"/>
      <c r="K33" s="180"/>
    </row>
    <row r="34" spans="2:11" ht="25.5" x14ac:dyDescent="0.25">
      <c r="B34" s="183"/>
      <c r="C34" s="183">
        <v>67</v>
      </c>
      <c r="D34" s="184"/>
      <c r="E34" s="184"/>
      <c r="F34" s="6" t="s">
        <v>99</v>
      </c>
      <c r="G34" s="178">
        <v>191411.6</v>
      </c>
      <c r="H34" s="31">
        <f>H35</f>
        <v>223109</v>
      </c>
      <c r="I34" s="179">
        <f>I35</f>
        <v>197408.82</v>
      </c>
      <c r="J34" s="180">
        <f t="shared" si="0"/>
        <v>103.1331538945393</v>
      </c>
      <c r="K34" s="180">
        <f t="shared" si="1"/>
        <v>88.480886024319943</v>
      </c>
    </row>
    <row r="35" spans="2:11" x14ac:dyDescent="0.25">
      <c r="B35" s="183"/>
      <c r="C35" s="183"/>
      <c r="D35" s="184">
        <v>671</v>
      </c>
      <c r="E35" s="184"/>
      <c r="F35" s="6" t="s">
        <v>100</v>
      </c>
      <c r="G35" s="178">
        <v>191412</v>
      </c>
      <c r="H35" s="4">
        <v>223109</v>
      </c>
      <c r="I35" s="179">
        <f>I36+I37</f>
        <v>197408.82</v>
      </c>
      <c r="J35" s="180">
        <f t="shared" si="0"/>
        <v>103.13293837376966</v>
      </c>
      <c r="K35" s="180">
        <f t="shared" si="1"/>
        <v>88.480886024319943</v>
      </c>
    </row>
    <row r="36" spans="2:11" x14ac:dyDescent="0.25">
      <c r="B36" s="7"/>
      <c r="C36" s="7"/>
      <c r="D36" s="8"/>
      <c r="E36" s="8">
        <v>6711</v>
      </c>
      <c r="F36" s="11" t="s">
        <v>91</v>
      </c>
      <c r="G36" s="178">
        <v>149110.6</v>
      </c>
      <c r="H36" s="4"/>
      <c r="I36" s="182">
        <v>181458.82</v>
      </c>
      <c r="J36" s="180">
        <f t="shared" si="0"/>
        <v>121.69411161916055</v>
      </c>
      <c r="K36" s="180"/>
    </row>
    <row r="37" spans="2:11" x14ac:dyDescent="0.25">
      <c r="B37" s="7"/>
      <c r="C37" s="7"/>
      <c r="D37" s="8"/>
      <c r="E37" s="8">
        <v>6712</v>
      </c>
      <c r="F37" s="11" t="s">
        <v>221</v>
      </c>
      <c r="G37" s="178">
        <v>42301</v>
      </c>
      <c r="H37" s="4"/>
      <c r="I37" s="182">
        <v>15950</v>
      </c>
      <c r="J37" s="180">
        <f t="shared" si="0"/>
        <v>37.705964398004774</v>
      </c>
      <c r="K37" s="180"/>
    </row>
    <row r="38" spans="2:11" x14ac:dyDescent="0.25">
      <c r="B38" s="7"/>
      <c r="C38" s="183">
        <v>68</v>
      </c>
      <c r="D38" s="184"/>
      <c r="E38" s="184"/>
      <c r="F38" s="6" t="s">
        <v>101</v>
      </c>
      <c r="G38" s="181">
        <v>20</v>
      </c>
      <c r="H38" s="31">
        <f>H39</f>
        <v>50</v>
      </c>
      <c r="I38" s="179">
        <f>I39</f>
        <v>21267.29</v>
      </c>
      <c r="J38" s="180">
        <f t="shared" si="0"/>
        <v>106336.45000000001</v>
      </c>
      <c r="K38" s="180">
        <f t="shared" si="1"/>
        <v>42534.58</v>
      </c>
    </row>
    <row r="39" spans="2:11" s="32" customFormat="1" x14ac:dyDescent="0.25">
      <c r="B39" s="7"/>
      <c r="C39" s="7"/>
      <c r="D39" s="8"/>
      <c r="E39" s="8">
        <v>683</v>
      </c>
      <c r="F39" s="11" t="s">
        <v>92</v>
      </c>
      <c r="G39" s="181">
        <v>20</v>
      </c>
      <c r="H39" s="4">
        <v>50</v>
      </c>
      <c r="I39" s="182">
        <v>21267.29</v>
      </c>
      <c r="J39" s="180">
        <f t="shared" si="0"/>
        <v>106336.45000000001</v>
      </c>
      <c r="K39" s="180">
        <f t="shared" si="1"/>
        <v>42534.58</v>
      </c>
    </row>
    <row r="40" spans="2:11" x14ac:dyDescent="0.25">
      <c r="B40" s="183">
        <v>7</v>
      </c>
      <c r="C40" s="183"/>
      <c r="D40" s="184"/>
      <c r="E40" s="184"/>
      <c r="F40" s="6" t="s">
        <v>3</v>
      </c>
      <c r="G40" s="181">
        <v>68</v>
      </c>
      <c r="H40" s="31">
        <f>H41</f>
        <v>100</v>
      </c>
      <c r="I40" s="179">
        <f>I41</f>
        <v>28.54</v>
      </c>
      <c r="J40" s="180">
        <f t="shared" si="0"/>
        <v>41.970588235294116</v>
      </c>
      <c r="K40" s="180">
        <f t="shared" si="1"/>
        <v>28.54</v>
      </c>
    </row>
    <row r="41" spans="2:11" x14ac:dyDescent="0.25">
      <c r="B41" s="7"/>
      <c r="C41" s="7">
        <v>72</v>
      </c>
      <c r="D41" s="8"/>
      <c r="E41" s="8"/>
      <c r="F41" s="26" t="s">
        <v>29</v>
      </c>
      <c r="G41" s="181">
        <v>68</v>
      </c>
      <c r="H41" s="31">
        <f>H42</f>
        <v>100</v>
      </c>
      <c r="I41" s="179">
        <f>I42</f>
        <v>28.54</v>
      </c>
      <c r="J41" s="180">
        <f t="shared" si="0"/>
        <v>41.970588235294116</v>
      </c>
      <c r="K41" s="180">
        <f t="shared" si="1"/>
        <v>28.54</v>
      </c>
    </row>
    <row r="42" spans="2:11" x14ac:dyDescent="0.25">
      <c r="B42" s="7"/>
      <c r="C42" s="7"/>
      <c r="D42" s="183">
        <v>721</v>
      </c>
      <c r="E42" s="7"/>
      <c r="F42" s="26" t="s">
        <v>30</v>
      </c>
      <c r="G42" s="181">
        <v>68</v>
      </c>
      <c r="H42" s="4">
        <v>100</v>
      </c>
      <c r="I42" s="182">
        <f>I43</f>
        <v>28.54</v>
      </c>
      <c r="J42" s="180">
        <f t="shared" si="0"/>
        <v>41.970588235294116</v>
      </c>
      <c r="K42" s="180">
        <f t="shared" si="1"/>
        <v>28.54</v>
      </c>
    </row>
    <row r="43" spans="2:11" x14ac:dyDescent="0.25">
      <c r="B43" s="7"/>
      <c r="C43" s="7"/>
      <c r="D43" s="7"/>
      <c r="E43" s="7">
        <v>7211</v>
      </c>
      <c r="F43" s="26" t="s">
        <v>31</v>
      </c>
      <c r="G43" s="181">
        <v>68</v>
      </c>
      <c r="H43" s="4"/>
      <c r="I43" s="182">
        <v>28.54</v>
      </c>
      <c r="J43" s="180">
        <f t="shared" si="0"/>
        <v>41.970588235294116</v>
      </c>
      <c r="K43" s="180"/>
    </row>
    <row r="44" spans="2:11" x14ac:dyDescent="0.25">
      <c r="B44" s="148">
        <v>9</v>
      </c>
      <c r="C44" s="149"/>
      <c r="D44" s="149"/>
      <c r="E44" s="149"/>
      <c r="F44" s="150" t="s">
        <v>149</v>
      </c>
      <c r="G44" s="151"/>
      <c r="H44" s="152">
        <f>H45</f>
        <v>107666.06</v>
      </c>
      <c r="I44" s="153"/>
      <c r="J44" s="154"/>
      <c r="K44" s="154"/>
    </row>
    <row r="45" spans="2:11" x14ac:dyDescent="0.25">
      <c r="B45" s="149"/>
      <c r="C45" s="148">
        <v>92</v>
      </c>
      <c r="D45" s="149"/>
      <c r="E45" s="149"/>
      <c r="F45" s="150" t="s">
        <v>150</v>
      </c>
      <c r="G45" s="151"/>
      <c r="H45" s="152">
        <v>107666.06</v>
      </c>
      <c r="I45" s="153"/>
      <c r="J45" s="154"/>
      <c r="K45" s="154"/>
    </row>
    <row r="46" spans="2:11" x14ac:dyDescent="0.25">
      <c r="B46" s="149"/>
      <c r="C46" s="149"/>
      <c r="D46" s="148">
        <v>921</v>
      </c>
      <c r="E46" s="149"/>
      <c r="F46" s="150" t="s">
        <v>151</v>
      </c>
      <c r="G46" s="151"/>
      <c r="H46" s="155">
        <v>107666.06</v>
      </c>
      <c r="I46" s="156"/>
      <c r="J46" s="154"/>
      <c r="K46" s="154"/>
    </row>
    <row r="47" spans="2:11" x14ac:dyDescent="0.25">
      <c r="B47" s="149"/>
      <c r="C47" s="149"/>
      <c r="D47" s="149"/>
      <c r="E47" s="149">
        <v>9221</v>
      </c>
      <c r="F47" s="157" t="s">
        <v>152</v>
      </c>
      <c r="G47" s="151"/>
      <c r="H47" s="155"/>
      <c r="I47" s="156"/>
      <c r="J47" s="154"/>
      <c r="K47" s="154"/>
    </row>
    <row r="48" spans="2:11" ht="15.75" customHeight="1" x14ac:dyDescent="0.25">
      <c r="B48" s="149"/>
      <c r="C48" s="149"/>
      <c r="D48" s="149"/>
      <c r="E48" s="149">
        <v>9222</v>
      </c>
      <c r="F48" s="157" t="s">
        <v>316</v>
      </c>
      <c r="G48" s="151"/>
      <c r="H48" s="155"/>
      <c r="I48" s="156"/>
      <c r="J48" s="154"/>
      <c r="K48" s="154"/>
    </row>
    <row r="50" spans="2:11" ht="12.75" customHeight="1" x14ac:dyDescent="0.25">
      <c r="B50" s="234" t="s">
        <v>8</v>
      </c>
      <c r="C50" s="235"/>
      <c r="D50" s="235"/>
      <c r="E50" s="235"/>
      <c r="F50" s="236"/>
      <c r="G50" s="80" t="s">
        <v>220</v>
      </c>
      <c r="H50" s="80" t="s">
        <v>247</v>
      </c>
      <c r="I50" s="80" t="s">
        <v>246</v>
      </c>
      <c r="J50" s="80" t="s">
        <v>18</v>
      </c>
      <c r="K50" s="80" t="s">
        <v>55</v>
      </c>
    </row>
    <row r="51" spans="2:11" x14ac:dyDescent="0.25">
      <c r="B51" s="234">
        <v>1</v>
      </c>
      <c r="C51" s="235"/>
      <c r="D51" s="235"/>
      <c r="E51" s="235"/>
      <c r="F51" s="236"/>
      <c r="G51" s="80">
        <v>2</v>
      </c>
      <c r="H51" s="80">
        <v>3</v>
      </c>
      <c r="I51" s="80">
        <v>5</v>
      </c>
      <c r="J51" s="80" t="s">
        <v>20</v>
      </c>
      <c r="K51" s="80" t="s">
        <v>83</v>
      </c>
    </row>
    <row r="52" spans="2:11" x14ac:dyDescent="0.25">
      <c r="B52" s="6"/>
      <c r="C52" s="6"/>
      <c r="D52" s="6"/>
      <c r="E52" s="6"/>
      <c r="F52" s="6" t="s">
        <v>9</v>
      </c>
      <c r="G52" s="178">
        <v>1544620</v>
      </c>
      <c r="H52" s="31">
        <f>H53+H103</f>
        <v>3208129.06</v>
      </c>
      <c r="I52" s="179">
        <f>I53+I103</f>
        <v>1806678.75</v>
      </c>
      <c r="J52" s="147"/>
      <c r="K52" s="147"/>
    </row>
    <row r="53" spans="2:11" x14ac:dyDescent="0.25">
      <c r="B53" s="6">
        <v>3</v>
      </c>
      <c r="C53" s="6"/>
      <c r="D53" s="6"/>
      <c r="E53" s="6"/>
      <c r="F53" s="6" t="s">
        <v>4</v>
      </c>
      <c r="G53" s="178">
        <v>1495333.94</v>
      </c>
      <c r="H53" s="31">
        <f>H54+H62+H92+H97+H100</f>
        <v>1922328.06</v>
      </c>
      <c r="I53" s="179">
        <f>I54+I62+I92+I97+I100</f>
        <v>1761046.03</v>
      </c>
      <c r="J53" s="180">
        <f>I53/G53*100</f>
        <v>117.76941477032214</v>
      </c>
      <c r="K53" s="180">
        <f>I53/H53*100</f>
        <v>91.610067326385476</v>
      </c>
    </row>
    <row r="54" spans="2:11" x14ac:dyDescent="0.25">
      <c r="B54" s="6"/>
      <c r="C54" s="6">
        <v>31</v>
      </c>
      <c r="D54" s="11"/>
      <c r="E54" s="11"/>
      <c r="F54" s="6" t="s">
        <v>5</v>
      </c>
      <c r="G54" s="178">
        <v>1252338</v>
      </c>
      <c r="H54" s="31">
        <f>H55+H58+H59</f>
        <v>1590760.33</v>
      </c>
      <c r="I54" s="179">
        <f>I55+I58+I59</f>
        <v>1503288.97</v>
      </c>
      <c r="J54" s="180">
        <f t="shared" ref="J54:J116" si="2">I54/G54*100</f>
        <v>120.03859740740918</v>
      </c>
      <c r="K54" s="180">
        <f t="shared" ref="K54:K115" si="3">I54/H54*100</f>
        <v>94.501286061112665</v>
      </c>
    </row>
    <row r="55" spans="2:11" x14ac:dyDescent="0.25">
      <c r="B55" s="7"/>
      <c r="C55" s="7"/>
      <c r="D55" s="183">
        <v>311</v>
      </c>
      <c r="E55" s="7"/>
      <c r="F55" s="7" t="s">
        <v>32</v>
      </c>
      <c r="G55" s="178">
        <v>1033047</v>
      </c>
      <c r="H55" s="4">
        <v>1286920</v>
      </c>
      <c r="I55" s="179">
        <f>I56+I57</f>
        <v>1246443.8500000001</v>
      </c>
      <c r="J55" s="180">
        <f t="shared" si="2"/>
        <v>120.65703206146479</v>
      </c>
      <c r="K55" s="180">
        <f t="shared" si="3"/>
        <v>96.854804494451869</v>
      </c>
    </row>
    <row r="56" spans="2:11" x14ac:dyDescent="0.25">
      <c r="B56" s="7"/>
      <c r="C56" s="7"/>
      <c r="D56" s="7"/>
      <c r="E56" s="7">
        <v>3111</v>
      </c>
      <c r="F56" s="7" t="s">
        <v>33</v>
      </c>
      <c r="G56" s="178">
        <v>998179</v>
      </c>
      <c r="H56" s="4"/>
      <c r="I56" s="182">
        <v>1197075.1200000001</v>
      </c>
      <c r="J56" s="180">
        <f t="shared" si="2"/>
        <v>119.92589705854361</v>
      </c>
      <c r="K56" s="180"/>
    </row>
    <row r="57" spans="2:11" x14ac:dyDescent="0.25">
      <c r="B57" s="7"/>
      <c r="C57" s="7"/>
      <c r="D57" s="7"/>
      <c r="E57" s="7">
        <v>3113</v>
      </c>
      <c r="F57" s="7" t="s">
        <v>104</v>
      </c>
      <c r="G57" s="178">
        <v>34867.54</v>
      </c>
      <c r="H57" s="4"/>
      <c r="I57" s="182">
        <v>49368.73</v>
      </c>
      <c r="J57" s="180">
        <f t="shared" si="2"/>
        <v>141.58936936761239</v>
      </c>
      <c r="K57" s="180"/>
    </row>
    <row r="58" spans="2:11" x14ac:dyDescent="0.25">
      <c r="B58" s="7"/>
      <c r="C58" s="7"/>
      <c r="D58" s="183">
        <v>312</v>
      </c>
      <c r="E58" s="7"/>
      <c r="F58" s="7" t="s">
        <v>105</v>
      </c>
      <c r="G58" s="178">
        <v>48838</v>
      </c>
      <c r="H58" s="4">
        <v>53635.33</v>
      </c>
      <c r="I58" s="179">
        <v>51025.7</v>
      </c>
      <c r="J58" s="180">
        <f t="shared" si="2"/>
        <v>104.47950366517875</v>
      </c>
      <c r="K58" s="180">
        <f t="shared" si="3"/>
        <v>95.134494371527111</v>
      </c>
    </row>
    <row r="59" spans="2:11" x14ac:dyDescent="0.25">
      <c r="B59" s="7"/>
      <c r="C59" s="7"/>
      <c r="D59" s="183">
        <v>313</v>
      </c>
      <c r="E59" s="7"/>
      <c r="F59" s="183" t="s">
        <v>106</v>
      </c>
      <c r="G59" s="178">
        <v>170452.83</v>
      </c>
      <c r="H59" s="4">
        <v>250205</v>
      </c>
      <c r="I59" s="179">
        <f>I60+I61</f>
        <v>205819.42</v>
      </c>
      <c r="J59" s="180">
        <f t="shared" si="2"/>
        <v>120.74860828066043</v>
      </c>
      <c r="K59" s="180">
        <f t="shared" si="3"/>
        <v>82.260314542075506</v>
      </c>
    </row>
    <row r="60" spans="2:11" x14ac:dyDescent="0.25">
      <c r="B60" s="7"/>
      <c r="C60" s="7"/>
      <c r="D60" s="183"/>
      <c r="E60" s="7">
        <v>3131</v>
      </c>
      <c r="F60" s="7" t="s">
        <v>312</v>
      </c>
      <c r="G60" s="178"/>
      <c r="H60" s="4"/>
      <c r="I60" s="185">
        <v>109.32</v>
      </c>
      <c r="J60" s="180"/>
      <c r="K60" s="180"/>
    </row>
    <row r="61" spans="2:11" x14ac:dyDescent="0.25">
      <c r="B61" s="7"/>
      <c r="C61" s="7"/>
      <c r="D61" s="183"/>
      <c r="E61" s="7">
        <v>3132</v>
      </c>
      <c r="F61" s="7" t="s">
        <v>107</v>
      </c>
      <c r="G61" s="178">
        <v>170453</v>
      </c>
      <c r="H61" s="4"/>
      <c r="I61" s="182">
        <v>205710.1</v>
      </c>
      <c r="J61" s="180">
        <f t="shared" si="2"/>
        <v>120.68435287146603</v>
      </c>
      <c r="K61" s="180"/>
    </row>
    <row r="62" spans="2:11" x14ac:dyDescent="0.25">
      <c r="B62" s="7"/>
      <c r="C62" s="183">
        <v>32</v>
      </c>
      <c r="D62" s="184"/>
      <c r="E62" s="184"/>
      <c r="F62" s="183" t="s">
        <v>14</v>
      </c>
      <c r="G62" s="178">
        <v>238310.37</v>
      </c>
      <c r="H62" s="31">
        <f>H63+H68+H75+H85+H86</f>
        <v>324056.73</v>
      </c>
      <c r="I62" s="179">
        <f>I63+I68+I75+I85+I86</f>
        <v>247228.52000000002</v>
      </c>
      <c r="J62" s="180">
        <f t="shared" si="2"/>
        <v>103.74224168255877</v>
      </c>
      <c r="K62" s="180">
        <f t="shared" si="3"/>
        <v>76.291740646768872</v>
      </c>
    </row>
    <row r="63" spans="2:11" x14ac:dyDescent="0.25">
      <c r="B63" s="7"/>
      <c r="C63" s="7"/>
      <c r="D63" s="183">
        <v>321</v>
      </c>
      <c r="E63" s="183"/>
      <c r="F63" s="183" t="s">
        <v>34</v>
      </c>
      <c r="G63" s="178">
        <v>66124.460000000006</v>
      </c>
      <c r="H63" s="4">
        <v>75847</v>
      </c>
      <c r="I63" s="179">
        <f>I64+I65+I66</f>
        <v>57981.119999999995</v>
      </c>
      <c r="J63" s="180">
        <f t="shared" si="2"/>
        <v>87.684829486698249</v>
      </c>
      <c r="K63" s="180">
        <f t="shared" si="3"/>
        <v>76.444842907432061</v>
      </c>
    </row>
    <row r="64" spans="2:11" x14ac:dyDescent="0.25">
      <c r="B64" s="7"/>
      <c r="C64" s="183"/>
      <c r="D64" s="7"/>
      <c r="E64" s="7">
        <v>3211</v>
      </c>
      <c r="F64" s="26" t="s">
        <v>35</v>
      </c>
      <c r="G64" s="178">
        <v>14535</v>
      </c>
      <c r="H64" s="4"/>
      <c r="I64" s="182">
        <v>15301.3</v>
      </c>
      <c r="J64" s="180">
        <f t="shared" si="2"/>
        <v>105.27210182318541</v>
      </c>
      <c r="K64" s="180"/>
    </row>
    <row r="65" spans="2:11" x14ac:dyDescent="0.25">
      <c r="B65" s="7"/>
      <c r="C65" s="183"/>
      <c r="D65" s="8"/>
      <c r="E65" s="8">
        <v>3212</v>
      </c>
      <c r="F65" s="8" t="s">
        <v>108</v>
      </c>
      <c r="G65" s="178">
        <v>24902.5</v>
      </c>
      <c r="H65" s="4"/>
      <c r="I65" s="182">
        <v>26442.02</v>
      </c>
      <c r="J65" s="180">
        <f t="shared" si="2"/>
        <v>106.18219054311817</v>
      </c>
      <c r="K65" s="180"/>
    </row>
    <row r="66" spans="2:11" x14ac:dyDescent="0.25">
      <c r="B66" s="7"/>
      <c r="C66" s="7"/>
      <c r="D66" s="8"/>
      <c r="E66" s="8">
        <v>3213</v>
      </c>
      <c r="F66" s="8" t="s">
        <v>109</v>
      </c>
      <c r="G66" s="178">
        <v>26686.01</v>
      </c>
      <c r="H66" s="4"/>
      <c r="I66" s="182">
        <v>16237.8</v>
      </c>
      <c r="J66" s="180">
        <f t="shared" si="2"/>
        <v>60.8476126629646</v>
      </c>
      <c r="K66" s="180"/>
    </row>
    <row r="67" spans="2:11" x14ac:dyDescent="0.25">
      <c r="B67" s="7"/>
      <c r="C67" s="7"/>
      <c r="D67" s="8"/>
      <c r="E67" s="8">
        <v>3214</v>
      </c>
      <c r="F67" s="8" t="s">
        <v>110</v>
      </c>
      <c r="G67" s="178"/>
      <c r="H67" s="4"/>
      <c r="I67" s="182"/>
      <c r="J67" s="180"/>
      <c r="K67" s="180"/>
    </row>
    <row r="68" spans="2:11" x14ac:dyDescent="0.25">
      <c r="B68" s="7"/>
      <c r="C68" s="7"/>
      <c r="D68" s="184">
        <v>322</v>
      </c>
      <c r="E68" s="184"/>
      <c r="F68" s="184" t="s">
        <v>111</v>
      </c>
      <c r="G68" s="178">
        <v>43702.12</v>
      </c>
      <c r="H68" s="4">
        <v>53979</v>
      </c>
      <c r="I68" s="179">
        <f>I69+I70+I71+I72+I73+I74</f>
        <v>52710.410000000011</v>
      </c>
      <c r="J68" s="180">
        <f t="shared" si="2"/>
        <v>120.61293593994984</v>
      </c>
      <c r="K68" s="180">
        <f t="shared" si="3"/>
        <v>97.649845310213252</v>
      </c>
    </row>
    <row r="69" spans="2:11" x14ac:dyDescent="0.25">
      <c r="B69" s="7"/>
      <c r="C69" s="7"/>
      <c r="D69" s="184"/>
      <c r="E69" s="8">
        <v>3221</v>
      </c>
      <c r="F69" s="8" t="s">
        <v>112</v>
      </c>
      <c r="G69" s="178">
        <v>22571.91</v>
      </c>
      <c r="H69" s="4"/>
      <c r="I69" s="182">
        <v>21638.95</v>
      </c>
      <c r="J69" s="180">
        <f t="shared" si="2"/>
        <v>95.866721070569568</v>
      </c>
      <c r="K69" s="180"/>
    </row>
    <row r="70" spans="2:11" x14ac:dyDescent="0.25">
      <c r="B70" s="7"/>
      <c r="C70" s="7"/>
      <c r="D70" s="184"/>
      <c r="E70" s="8">
        <v>3222</v>
      </c>
      <c r="F70" s="8" t="s">
        <v>113</v>
      </c>
      <c r="G70" s="178">
        <v>7445.8</v>
      </c>
      <c r="H70" s="4"/>
      <c r="I70" s="182">
        <v>5530.24</v>
      </c>
      <c r="J70" s="180">
        <f t="shared" si="2"/>
        <v>74.273281581562756</v>
      </c>
      <c r="K70" s="180"/>
    </row>
    <row r="71" spans="2:11" x14ac:dyDescent="0.25">
      <c r="B71" s="7"/>
      <c r="C71" s="7"/>
      <c r="D71" s="184"/>
      <c r="E71" s="8">
        <v>3223</v>
      </c>
      <c r="F71" s="8" t="s">
        <v>114</v>
      </c>
      <c r="G71" s="178">
        <v>8887.32</v>
      </c>
      <c r="H71" s="4"/>
      <c r="I71" s="182">
        <v>16274.27</v>
      </c>
      <c r="J71" s="180">
        <f t="shared" si="2"/>
        <v>183.11785780190203</v>
      </c>
      <c r="K71" s="180"/>
    </row>
    <row r="72" spans="2:11" x14ac:dyDescent="0.25">
      <c r="B72" s="7"/>
      <c r="C72" s="7"/>
      <c r="D72" s="184"/>
      <c r="E72" s="8">
        <v>3224</v>
      </c>
      <c r="F72" s="8" t="s">
        <v>115</v>
      </c>
      <c r="G72" s="178">
        <v>609.72</v>
      </c>
      <c r="H72" s="4"/>
      <c r="I72" s="182">
        <v>1814.23</v>
      </c>
      <c r="J72" s="180">
        <f t="shared" si="2"/>
        <v>297.55133503903426</v>
      </c>
      <c r="K72" s="180"/>
    </row>
    <row r="73" spans="2:11" x14ac:dyDescent="0.25">
      <c r="B73" s="7"/>
      <c r="C73" s="7"/>
      <c r="D73" s="184"/>
      <c r="E73" s="8">
        <v>3225</v>
      </c>
      <c r="F73" s="8" t="s">
        <v>116</v>
      </c>
      <c r="G73" s="178">
        <v>3928.64</v>
      </c>
      <c r="H73" s="4"/>
      <c r="I73" s="182">
        <v>7222.12</v>
      </c>
      <c r="J73" s="180">
        <f t="shared" si="2"/>
        <v>183.83257310417855</v>
      </c>
      <c r="K73" s="180"/>
    </row>
    <row r="74" spans="2:11" x14ac:dyDescent="0.25">
      <c r="B74" s="7"/>
      <c r="C74" s="7"/>
      <c r="D74" s="184"/>
      <c r="E74" s="8">
        <v>3227</v>
      </c>
      <c r="F74" s="8" t="s">
        <v>117</v>
      </c>
      <c r="G74" s="181">
        <v>258</v>
      </c>
      <c r="H74" s="4"/>
      <c r="I74" s="182">
        <v>230.6</v>
      </c>
      <c r="J74" s="180">
        <f t="shared" si="2"/>
        <v>89.379844961240309</v>
      </c>
      <c r="K74" s="180"/>
    </row>
    <row r="75" spans="2:11" x14ac:dyDescent="0.25">
      <c r="B75" s="7"/>
      <c r="C75" s="7"/>
      <c r="D75" s="184">
        <v>323</v>
      </c>
      <c r="E75" s="8"/>
      <c r="F75" s="184" t="s">
        <v>118</v>
      </c>
      <c r="G75" s="178">
        <v>70222.78</v>
      </c>
      <c r="H75" s="4">
        <v>102430.73</v>
      </c>
      <c r="I75" s="179">
        <f>I76+I77+I78+I79+I80+I81+I82+I83+I84</f>
        <v>93731.53</v>
      </c>
      <c r="J75" s="180">
        <f t="shared" si="2"/>
        <v>133.47738440432008</v>
      </c>
      <c r="K75" s="180">
        <f t="shared" si="3"/>
        <v>91.507236158523924</v>
      </c>
    </row>
    <row r="76" spans="2:11" x14ac:dyDescent="0.25">
      <c r="B76" s="7"/>
      <c r="C76" s="7"/>
      <c r="D76" s="184"/>
      <c r="E76" s="8">
        <v>3231</v>
      </c>
      <c r="F76" s="8" t="s">
        <v>119</v>
      </c>
      <c r="G76" s="178">
        <v>3755</v>
      </c>
      <c r="H76" s="4"/>
      <c r="I76" s="182">
        <v>2994.05</v>
      </c>
      <c r="J76" s="180">
        <f t="shared" si="2"/>
        <v>79.73501997336885</v>
      </c>
      <c r="K76" s="147"/>
    </row>
    <row r="77" spans="2:11" x14ac:dyDescent="0.25">
      <c r="B77" s="7"/>
      <c r="C77" s="7"/>
      <c r="D77" s="184"/>
      <c r="E77" s="8">
        <v>3232</v>
      </c>
      <c r="F77" s="8" t="s">
        <v>120</v>
      </c>
      <c r="G77" s="178">
        <v>10653.91</v>
      </c>
      <c r="H77" s="4"/>
      <c r="I77" s="182">
        <v>15530.14</v>
      </c>
      <c r="J77" s="180">
        <f t="shared" si="2"/>
        <v>145.76939358413955</v>
      </c>
      <c r="K77" s="147"/>
    </row>
    <row r="78" spans="2:11" x14ac:dyDescent="0.25">
      <c r="B78" s="7"/>
      <c r="C78" s="7"/>
      <c r="D78" s="184"/>
      <c r="E78" s="8">
        <v>3233</v>
      </c>
      <c r="F78" s="8" t="s">
        <v>121</v>
      </c>
      <c r="G78" s="181">
        <v>125</v>
      </c>
      <c r="H78" s="4"/>
      <c r="I78" s="182">
        <v>68</v>
      </c>
      <c r="J78" s="180">
        <f t="shared" si="2"/>
        <v>54.400000000000006</v>
      </c>
      <c r="K78" s="147"/>
    </row>
    <row r="79" spans="2:11" x14ac:dyDescent="0.25">
      <c r="B79" s="7"/>
      <c r="C79" s="7"/>
      <c r="D79" s="184"/>
      <c r="E79" s="8">
        <v>3234</v>
      </c>
      <c r="F79" s="8" t="s">
        <v>122</v>
      </c>
      <c r="G79" s="178">
        <v>7105.34</v>
      </c>
      <c r="H79" s="4"/>
      <c r="I79" s="182">
        <v>10858.57</v>
      </c>
      <c r="J79" s="180">
        <f t="shared" si="2"/>
        <v>152.82266576968871</v>
      </c>
      <c r="K79" s="147"/>
    </row>
    <row r="80" spans="2:11" x14ac:dyDescent="0.25">
      <c r="B80" s="7"/>
      <c r="C80" s="7"/>
      <c r="D80" s="184"/>
      <c r="E80" s="8">
        <v>3235</v>
      </c>
      <c r="F80" s="8" t="s">
        <v>123</v>
      </c>
      <c r="G80" s="178">
        <v>6353.25</v>
      </c>
      <c r="H80" s="4"/>
      <c r="I80" s="182">
        <v>4757.55</v>
      </c>
      <c r="J80" s="180">
        <f t="shared" si="2"/>
        <v>74.883720930232556</v>
      </c>
      <c r="K80" s="147"/>
    </row>
    <row r="81" spans="2:11" x14ac:dyDescent="0.25">
      <c r="B81" s="7"/>
      <c r="C81" s="7"/>
      <c r="D81" s="184"/>
      <c r="E81" s="8">
        <v>3236</v>
      </c>
      <c r="F81" s="8" t="s">
        <v>124</v>
      </c>
      <c r="G81" s="178">
        <v>3633</v>
      </c>
      <c r="H81" s="4"/>
      <c r="I81" s="182">
        <v>3137.6</v>
      </c>
      <c r="J81" s="180">
        <f t="shared" si="2"/>
        <v>86.363886595100468</v>
      </c>
      <c r="K81" s="147"/>
    </row>
    <row r="82" spans="2:11" x14ac:dyDescent="0.25">
      <c r="B82" s="7"/>
      <c r="C82" s="7"/>
      <c r="D82" s="184"/>
      <c r="E82" s="8">
        <v>3237</v>
      </c>
      <c r="F82" s="8" t="s">
        <v>125</v>
      </c>
      <c r="G82" s="178">
        <v>11043</v>
      </c>
      <c r="H82" s="4"/>
      <c r="I82" s="182">
        <v>25051.18</v>
      </c>
      <c r="J82" s="180">
        <f t="shared" si="2"/>
        <v>226.8512179661324</v>
      </c>
      <c r="K82" s="147"/>
    </row>
    <row r="83" spans="2:11" x14ac:dyDescent="0.25">
      <c r="B83" s="7"/>
      <c r="C83" s="7"/>
      <c r="D83" s="184"/>
      <c r="E83" s="8">
        <v>3238</v>
      </c>
      <c r="F83" s="8" t="s">
        <v>126</v>
      </c>
      <c r="G83" s="178">
        <v>7729</v>
      </c>
      <c r="H83" s="4"/>
      <c r="I83" s="182">
        <v>9364.26</v>
      </c>
      <c r="J83" s="180">
        <f t="shared" si="2"/>
        <v>121.15745892094709</v>
      </c>
      <c r="K83" s="147"/>
    </row>
    <row r="84" spans="2:11" x14ac:dyDescent="0.25">
      <c r="B84" s="7"/>
      <c r="C84" s="7"/>
      <c r="D84" s="184"/>
      <c r="E84" s="8">
        <v>3239</v>
      </c>
      <c r="F84" s="8" t="s">
        <v>127</v>
      </c>
      <c r="G84" s="178">
        <v>19826</v>
      </c>
      <c r="H84" s="4"/>
      <c r="I84" s="182">
        <v>21970.18</v>
      </c>
      <c r="J84" s="180">
        <f t="shared" si="2"/>
        <v>110.81499041662464</v>
      </c>
      <c r="K84" s="147"/>
    </row>
    <row r="85" spans="2:11" x14ac:dyDescent="0.25">
      <c r="B85" s="7"/>
      <c r="C85" s="7"/>
      <c r="D85" s="184">
        <v>324</v>
      </c>
      <c r="E85" s="8"/>
      <c r="F85" s="184" t="s">
        <v>128</v>
      </c>
      <c r="G85" s="178">
        <v>54804.25</v>
      </c>
      <c r="H85" s="4">
        <v>82000</v>
      </c>
      <c r="I85" s="179">
        <v>32499.32</v>
      </c>
      <c r="J85" s="180">
        <f t="shared" si="2"/>
        <v>59.300729414233388</v>
      </c>
      <c r="K85" s="180">
        <f t="shared" si="3"/>
        <v>39.63331707317073</v>
      </c>
    </row>
    <row r="86" spans="2:11" ht="16.5" customHeight="1" x14ac:dyDescent="0.25">
      <c r="B86" s="7"/>
      <c r="C86" s="7"/>
      <c r="D86" s="184">
        <v>329</v>
      </c>
      <c r="E86" s="8"/>
      <c r="F86" s="184" t="s">
        <v>129</v>
      </c>
      <c r="G86" s="178">
        <v>3457</v>
      </c>
      <c r="H86" s="4">
        <v>9800</v>
      </c>
      <c r="I86" s="179">
        <f>I87+I88+I89+I90+I91</f>
        <v>10306.14</v>
      </c>
      <c r="J86" s="180">
        <f t="shared" si="2"/>
        <v>298.12380676887472</v>
      </c>
      <c r="K86" s="180">
        <f t="shared" si="3"/>
        <v>105.164693877551</v>
      </c>
    </row>
    <row r="87" spans="2:11" x14ac:dyDescent="0.25">
      <c r="B87" s="7"/>
      <c r="C87" s="7"/>
      <c r="D87" s="184"/>
      <c r="E87" s="8">
        <v>3292</v>
      </c>
      <c r="F87" s="8" t="s">
        <v>130</v>
      </c>
      <c r="G87" s="181">
        <v>106</v>
      </c>
      <c r="H87" s="4"/>
      <c r="I87" s="182">
        <v>106.19</v>
      </c>
      <c r="J87" s="180">
        <f t="shared" si="2"/>
        <v>100.17924528301887</v>
      </c>
      <c r="K87" s="180"/>
    </row>
    <row r="88" spans="2:11" x14ac:dyDescent="0.25">
      <c r="B88" s="7"/>
      <c r="C88" s="7"/>
      <c r="D88" s="184"/>
      <c r="E88" s="8">
        <v>3293</v>
      </c>
      <c r="F88" s="8" t="s">
        <v>131</v>
      </c>
      <c r="G88" s="181">
        <v>234</v>
      </c>
      <c r="H88" s="4"/>
      <c r="I88" s="182">
        <v>1152.06</v>
      </c>
      <c r="J88" s="180">
        <f t="shared" si="2"/>
        <v>492.33333333333331</v>
      </c>
      <c r="K88" s="180"/>
    </row>
    <row r="89" spans="2:11" x14ac:dyDescent="0.25">
      <c r="B89" s="7"/>
      <c r="C89" s="7"/>
      <c r="D89" s="184"/>
      <c r="E89" s="8">
        <v>3294</v>
      </c>
      <c r="F89" s="8" t="s">
        <v>132</v>
      </c>
      <c r="G89" s="181">
        <v>250</v>
      </c>
      <c r="H89" s="4"/>
      <c r="I89" s="182">
        <v>255</v>
      </c>
      <c r="J89" s="147">
        <f t="shared" si="2"/>
        <v>102</v>
      </c>
      <c r="K89" s="180"/>
    </row>
    <row r="90" spans="2:11" x14ac:dyDescent="0.25">
      <c r="B90" s="7"/>
      <c r="C90" s="7"/>
      <c r="D90" s="184"/>
      <c r="E90" s="8">
        <v>3295</v>
      </c>
      <c r="F90" s="8" t="s">
        <v>133</v>
      </c>
      <c r="G90" s="181">
        <v>312</v>
      </c>
      <c r="H90" s="4"/>
      <c r="I90" s="182">
        <v>5648.49</v>
      </c>
      <c r="J90" s="180">
        <f t="shared" si="2"/>
        <v>1810.4134615384617</v>
      </c>
      <c r="K90" s="180"/>
    </row>
    <row r="91" spans="2:11" x14ac:dyDescent="0.25">
      <c r="B91" s="7"/>
      <c r="C91" s="7"/>
      <c r="D91" s="184"/>
      <c r="E91" s="8">
        <v>3299</v>
      </c>
      <c r="F91" s="8" t="s">
        <v>129</v>
      </c>
      <c r="G91" s="178">
        <v>2555</v>
      </c>
      <c r="H91" s="4"/>
      <c r="I91" s="182">
        <v>3144.4</v>
      </c>
      <c r="J91" s="180">
        <f t="shared" si="2"/>
        <v>123.06849315068493</v>
      </c>
      <c r="K91" s="180"/>
    </row>
    <row r="92" spans="2:11" x14ac:dyDescent="0.25">
      <c r="B92" s="7"/>
      <c r="C92" s="183">
        <v>34</v>
      </c>
      <c r="D92" s="184"/>
      <c r="E92" s="8"/>
      <c r="F92" s="184" t="s">
        <v>134</v>
      </c>
      <c r="G92" s="181">
        <v>827</v>
      </c>
      <c r="H92" s="31">
        <f>H93</f>
        <v>1062</v>
      </c>
      <c r="I92" s="179">
        <f>I93</f>
        <v>919.04</v>
      </c>
      <c r="J92" s="180">
        <f t="shared" si="2"/>
        <v>111.12938331318017</v>
      </c>
      <c r="K92" s="180">
        <f t="shared" si="3"/>
        <v>86.538606403013176</v>
      </c>
    </row>
    <row r="93" spans="2:11" x14ac:dyDescent="0.25">
      <c r="B93" s="7"/>
      <c r="C93" s="183"/>
      <c r="D93" s="184">
        <v>343</v>
      </c>
      <c r="E93" s="8"/>
      <c r="F93" s="184" t="s">
        <v>135</v>
      </c>
      <c r="G93" s="181">
        <v>826</v>
      </c>
      <c r="H93" s="4">
        <v>1062</v>
      </c>
      <c r="I93" s="179">
        <f>I94</f>
        <v>919.04</v>
      </c>
      <c r="J93" s="180">
        <f t="shared" si="2"/>
        <v>111.2639225181598</v>
      </c>
      <c r="K93" s="180">
        <f t="shared" si="3"/>
        <v>86.538606403013176</v>
      </c>
    </row>
    <row r="94" spans="2:11" x14ac:dyDescent="0.25">
      <c r="B94" s="7"/>
      <c r="C94" s="183"/>
      <c r="D94" s="184"/>
      <c r="E94" s="8">
        <v>3431</v>
      </c>
      <c r="F94" s="8" t="s">
        <v>136</v>
      </c>
      <c r="G94" s="181">
        <v>826</v>
      </c>
      <c r="H94" s="4"/>
      <c r="I94" s="182">
        <v>919.04</v>
      </c>
      <c r="J94" s="180">
        <f t="shared" si="2"/>
        <v>111.2639225181598</v>
      </c>
      <c r="K94" s="180"/>
    </row>
    <row r="95" spans="2:11" x14ac:dyDescent="0.25">
      <c r="B95" s="7"/>
      <c r="C95" s="183"/>
      <c r="D95" s="184"/>
      <c r="E95" s="8">
        <v>3432</v>
      </c>
      <c r="F95" s="8" t="s">
        <v>137</v>
      </c>
      <c r="G95" s="181"/>
      <c r="H95" s="4"/>
      <c r="I95" s="182"/>
      <c r="J95" s="147"/>
      <c r="K95" s="180"/>
    </row>
    <row r="96" spans="2:11" x14ac:dyDescent="0.25">
      <c r="B96" s="7"/>
      <c r="C96" s="183"/>
      <c r="D96" s="184"/>
      <c r="E96" s="8">
        <v>3433</v>
      </c>
      <c r="F96" s="8" t="s">
        <v>225</v>
      </c>
      <c r="G96" s="181">
        <v>1</v>
      </c>
      <c r="H96" s="4"/>
      <c r="I96" s="182"/>
      <c r="J96" s="147"/>
      <c r="K96" s="180"/>
    </row>
    <row r="97" spans="2:11" x14ac:dyDescent="0.25">
      <c r="B97" s="7"/>
      <c r="C97" s="183">
        <v>37</v>
      </c>
      <c r="D97" s="184"/>
      <c r="E97" s="8"/>
      <c r="F97" s="8" t="s">
        <v>222</v>
      </c>
      <c r="G97" s="178">
        <v>3237</v>
      </c>
      <c r="H97" s="31">
        <f>H98</f>
        <v>5837</v>
      </c>
      <c r="I97" s="179">
        <f>I98</f>
        <v>8997.5</v>
      </c>
      <c r="J97" s="180">
        <f t="shared" si="2"/>
        <v>277.95798578931107</v>
      </c>
      <c r="K97" s="180">
        <f t="shared" si="3"/>
        <v>154.14596539318143</v>
      </c>
    </row>
    <row r="98" spans="2:11" x14ac:dyDescent="0.25">
      <c r="B98" s="7"/>
      <c r="C98" s="183"/>
      <c r="D98" s="184">
        <v>372</v>
      </c>
      <c r="E98" s="8"/>
      <c r="F98" s="8" t="s">
        <v>223</v>
      </c>
      <c r="G98" s="178">
        <v>3237</v>
      </c>
      <c r="H98" s="4">
        <v>5837</v>
      </c>
      <c r="I98" s="182">
        <f>I99</f>
        <v>8997.5</v>
      </c>
      <c r="J98" s="180">
        <f t="shared" si="2"/>
        <v>277.95798578931107</v>
      </c>
      <c r="K98" s="180">
        <f t="shared" si="3"/>
        <v>154.14596539318143</v>
      </c>
    </row>
    <row r="99" spans="2:11" x14ac:dyDescent="0.25">
      <c r="B99" s="7"/>
      <c r="C99" s="183"/>
      <c r="D99" s="184"/>
      <c r="E99" s="8">
        <v>3721</v>
      </c>
      <c r="F99" s="8" t="s">
        <v>224</v>
      </c>
      <c r="G99" s="178">
        <v>3237</v>
      </c>
      <c r="H99" s="4"/>
      <c r="I99" s="182">
        <v>8997.5</v>
      </c>
      <c r="J99" s="180">
        <f t="shared" si="2"/>
        <v>277.95798578931107</v>
      </c>
      <c r="K99" s="147"/>
    </row>
    <row r="100" spans="2:11" x14ac:dyDescent="0.25">
      <c r="B100" s="7"/>
      <c r="C100" s="183">
        <v>38</v>
      </c>
      <c r="D100" s="184"/>
      <c r="E100" s="8"/>
      <c r="F100" s="184" t="s">
        <v>138</v>
      </c>
      <c r="G100" s="181">
        <v>622</v>
      </c>
      <c r="H100" s="31">
        <f>H101</f>
        <v>612</v>
      </c>
      <c r="I100" s="179">
        <f>I101</f>
        <v>612</v>
      </c>
      <c r="J100" s="180">
        <f t="shared" si="2"/>
        <v>98.39228295819936</v>
      </c>
      <c r="K100" s="147">
        <f t="shared" si="3"/>
        <v>100</v>
      </c>
    </row>
    <row r="101" spans="2:11" x14ac:dyDescent="0.25">
      <c r="B101" s="7"/>
      <c r="C101" s="183"/>
      <c r="D101" s="184">
        <v>381</v>
      </c>
      <c r="E101" s="8"/>
      <c r="F101" s="184" t="s">
        <v>89</v>
      </c>
      <c r="G101" s="181">
        <v>622</v>
      </c>
      <c r="H101" s="4">
        <v>612</v>
      </c>
      <c r="I101" s="179">
        <f>I102</f>
        <v>612</v>
      </c>
      <c r="J101" s="180">
        <f t="shared" si="2"/>
        <v>98.39228295819936</v>
      </c>
      <c r="K101" s="147">
        <f t="shared" si="3"/>
        <v>100</v>
      </c>
    </row>
    <row r="102" spans="2:11" ht="15.75" customHeight="1" x14ac:dyDescent="0.25">
      <c r="B102" s="7"/>
      <c r="C102" s="183"/>
      <c r="D102" s="184"/>
      <c r="E102" s="8">
        <v>3812</v>
      </c>
      <c r="F102" s="8" t="s">
        <v>139</v>
      </c>
      <c r="G102" s="181">
        <v>622</v>
      </c>
      <c r="H102" s="4"/>
      <c r="I102" s="182">
        <v>612</v>
      </c>
      <c r="J102" s="180">
        <f t="shared" si="2"/>
        <v>98.39228295819936</v>
      </c>
      <c r="K102" s="147"/>
    </row>
    <row r="103" spans="2:11" x14ac:dyDescent="0.25">
      <c r="B103" s="9">
        <v>4</v>
      </c>
      <c r="C103" s="10"/>
      <c r="D103" s="10"/>
      <c r="E103" s="10"/>
      <c r="F103" s="19" t="s">
        <v>6</v>
      </c>
      <c r="G103" s="178">
        <v>49286</v>
      </c>
      <c r="H103" s="31">
        <f>H105+H108+H110+H115</f>
        <v>1285801</v>
      </c>
      <c r="I103" s="179">
        <f>I104+I107+I117</f>
        <v>45632.719999999994</v>
      </c>
      <c r="J103" s="180">
        <f t="shared" si="2"/>
        <v>92.587590796575086</v>
      </c>
      <c r="K103" s="180">
        <f t="shared" si="3"/>
        <v>3.5489721970973735</v>
      </c>
    </row>
    <row r="104" spans="2:11" ht="25.5" x14ac:dyDescent="0.25">
      <c r="B104" s="11"/>
      <c r="C104" s="6">
        <v>41</v>
      </c>
      <c r="D104" s="11"/>
      <c r="E104" s="11"/>
      <c r="F104" s="19" t="s">
        <v>7</v>
      </c>
      <c r="G104" s="181">
        <v>324</v>
      </c>
      <c r="H104" s="31"/>
      <c r="I104" s="179">
        <f>I105</f>
        <v>350</v>
      </c>
      <c r="J104" s="180">
        <f t="shared" si="2"/>
        <v>108.02469135802468</v>
      </c>
      <c r="K104" s="147"/>
    </row>
    <row r="105" spans="2:11" x14ac:dyDescent="0.25">
      <c r="B105" s="11"/>
      <c r="C105" s="11"/>
      <c r="D105" s="183">
        <v>412</v>
      </c>
      <c r="E105" s="7"/>
      <c r="F105" s="183" t="s">
        <v>140</v>
      </c>
      <c r="G105" s="181">
        <v>324</v>
      </c>
      <c r="H105" s="4">
        <v>674</v>
      </c>
      <c r="I105" s="179">
        <f>I106</f>
        <v>350</v>
      </c>
      <c r="J105" s="180">
        <f t="shared" si="2"/>
        <v>108.02469135802468</v>
      </c>
      <c r="K105" s="180">
        <f t="shared" si="3"/>
        <v>51.928783382789319</v>
      </c>
    </row>
    <row r="106" spans="2:11" x14ac:dyDescent="0.25">
      <c r="B106" s="11"/>
      <c r="C106" s="11"/>
      <c r="D106" s="7"/>
      <c r="E106" s="7">
        <v>4123</v>
      </c>
      <c r="F106" s="7" t="s">
        <v>141</v>
      </c>
      <c r="G106" s="181">
        <v>324</v>
      </c>
      <c r="H106" s="4"/>
      <c r="I106" s="182">
        <v>350</v>
      </c>
      <c r="J106" s="180">
        <f t="shared" si="2"/>
        <v>108.02469135802468</v>
      </c>
      <c r="K106" s="147"/>
    </row>
    <row r="107" spans="2:11" x14ac:dyDescent="0.25">
      <c r="B107" s="147"/>
      <c r="C107" s="186">
        <v>42</v>
      </c>
      <c r="D107" s="147"/>
      <c r="E107" s="147"/>
      <c r="F107" s="187" t="s">
        <v>142</v>
      </c>
      <c r="G107" s="178">
        <v>48962.27</v>
      </c>
      <c r="H107" s="188"/>
      <c r="I107" s="179">
        <f>I108+I110+I115</f>
        <v>43816.829999999994</v>
      </c>
      <c r="J107" s="180">
        <f t="shared" si="2"/>
        <v>89.491010118607647</v>
      </c>
      <c r="K107" s="147"/>
    </row>
    <row r="108" spans="2:11" x14ac:dyDescent="0.25">
      <c r="B108" s="147"/>
      <c r="C108" s="186"/>
      <c r="D108" s="187">
        <v>421</v>
      </c>
      <c r="E108" s="147"/>
      <c r="F108" s="187" t="s">
        <v>249</v>
      </c>
      <c r="G108" s="178"/>
      <c r="H108" s="178">
        <v>3000</v>
      </c>
      <c r="I108" s="179">
        <f>I109</f>
        <v>2605.2800000000002</v>
      </c>
      <c r="J108" s="147"/>
      <c r="K108" s="180">
        <f t="shared" si="3"/>
        <v>86.842666666666673</v>
      </c>
    </row>
    <row r="109" spans="2:11" x14ac:dyDescent="0.25">
      <c r="B109" s="147"/>
      <c r="C109" s="186"/>
      <c r="D109" s="187"/>
      <c r="E109" s="147">
        <v>4214</v>
      </c>
      <c r="F109" s="181" t="s">
        <v>313</v>
      </c>
      <c r="G109" s="178"/>
      <c r="H109" s="178"/>
      <c r="I109" s="185">
        <v>2605.2800000000002</v>
      </c>
      <c r="J109" s="147"/>
      <c r="K109" s="180"/>
    </row>
    <row r="110" spans="2:11" x14ac:dyDescent="0.25">
      <c r="B110" s="147"/>
      <c r="C110" s="147"/>
      <c r="D110" s="187">
        <v>422</v>
      </c>
      <c r="E110" s="147"/>
      <c r="F110" s="187" t="s">
        <v>143</v>
      </c>
      <c r="G110" s="178">
        <v>48324</v>
      </c>
      <c r="H110" s="189">
        <v>1281927</v>
      </c>
      <c r="I110" s="179">
        <f>I111+I113+I114</f>
        <v>40420.089999999997</v>
      </c>
      <c r="J110" s="180">
        <f t="shared" si="2"/>
        <v>83.643924344011253</v>
      </c>
      <c r="K110" s="180">
        <f t="shared" si="3"/>
        <v>3.1530726788654886</v>
      </c>
    </row>
    <row r="111" spans="2:11" x14ac:dyDescent="0.25">
      <c r="B111" s="147"/>
      <c r="C111" s="147"/>
      <c r="D111" s="147"/>
      <c r="E111" s="147">
        <v>4221</v>
      </c>
      <c r="F111" s="147" t="s">
        <v>144</v>
      </c>
      <c r="G111" s="178">
        <v>2927</v>
      </c>
      <c r="H111" s="147"/>
      <c r="I111" s="182">
        <v>23961.1</v>
      </c>
      <c r="J111" s="180">
        <f t="shared" si="2"/>
        <v>818.62316364878711</v>
      </c>
      <c r="K111" s="147"/>
    </row>
    <row r="112" spans="2:11" x14ac:dyDescent="0.25">
      <c r="B112" s="147"/>
      <c r="C112" s="147"/>
      <c r="D112" s="147"/>
      <c r="E112" s="147">
        <v>4223</v>
      </c>
      <c r="F112" s="147" t="s">
        <v>226</v>
      </c>
      <c r="G112" s="178">
        <v>19647</v>
      </c>
      <c r="H112" s="147"/>
      <c r="I112" s="182"/>
      <c r="J112" s="147"/>
      <c r="K112" s="147"/>
    </row>
    <row r="113" spans="2:11" x14ac:dyDescent="0.25">
      <c r="B113" s="147"/>
      <c r="C113" s="147"/>
      <c r="D113" s="147"/>
      <c r="E113" s="147">
        <v>4225</v>
      </c>
      <c r="F113" s="147" t="s">
        <v>145</v>
      </c>
      <c r="G113" s="178">
        <v>6463</v>
      </c>
      <c r="H113" s="147"/>
      <c r="I113" s="182">
        <v>498.99</v>
      </c>
      <c r="J113" s="180">
        <f t="shared" si="2"/>
        <v>7.7207179328485225</v>
      </c>
      <c r="K113" s="147"/>
    </row>
    <row r="114" spans="2:11" x14ac:dyDescent="0.25">
      <c r="B114" s="147"/>
      <c r="C114" s="147"/>
      <c r="D114" s="147"/>
      <c r="E114" s="147">
        <v>4227</v>
      </c>
      <c r="F114" s="147" t="s">
        <v>146</v>
      </c>
      <c r="G114" s="178">
        <v>19287</v>
      </c>
      <c r="H114" s="147">
        <f>200</f>
        <v>200</v>
      </c>
      <c r="I114" s="182">
        <v>15960</v>
      </c>
      <c r="J114" s="180">
        <f t="shared" si="2"/>
        <v>82.75003888629648</v>
      </c>
      <c r="K114" s="147">
        <f t="shared" si="3"/>
        <v>7980</v>
      </c>
    </row>
    <row r="115" spans="2:11" x14ac:dyDescent="0.25">
      <c r="B115" s="147"/>
      <c r="C115" s="147"/>
      <c r="D115" s="187">
        <v>424</v>
      </c>
      <c r="E115" s="147"/>
      <c r="F115" s="187" t="s">
        <v>147</v>
      </c>
      <c r="G115" s="181">
        <v>638</v>
      </c>
      <c r="H115" s="181">
        <v>200</v>
      </c>
      <c r="I115" s="179">
        <f>I116</f>
        <v>791.46</v>
      </c>
      <c r="J115" s="180">
        <f t="shared" si="2"/>
        <v>124.05329153605015</v>
      </c>
      <c r="K115" s="180">
        <f t="shared" si="3"/>
        <v>395.73</v>
      </c>
    </row>
    <row r="116" spans="2:11" x14ac:dyDescent="0.25">
      <c r="B116" s="147"/>
      <c r="C116" s="147"/>
      <c r="D116" s="147"/>
      <c r="E116" s="147">
        <v>4241</v>
      </c>
      <c r="F116" s="147" t="s">
        <v>148</v>
      </c>
      <c r="G116" s="181">
        <v>638</v>
      </c>
      <c r="H116" s="147"/>
      <c r="I116" s="182">
        <v>791.46</v>
      </c>
      <c r="J116" s="180">
        <f t="shared" si="2"/>
        <v>124.05329153605015</v>
      </c>
      <c r="K116" s="147"/>
    </row>
    <row r="117" spans="2:11" x14ac:dyDescent="0.25">
      <c r="B117" s="147"/>
      <c r="C117" s="186">
        <v>45</v>
      </c>
      <c r="D117" s="147"/>
      <c r="E117" s="147"/>
      <c r="F117" s="187" t="s">
        <v>314</v>
      </c>
      <c r="G117" s="181"/>
      <c r="H117" s="147"/>
      <c r="I117" s="179">
        <f>I118</f>
        <v>1465.89</v>
      </c>
      <c r="J117" s="147"/>
      <c r="K117" s="147"/>
    </row>
    <row r="118" spans="2:11" x14ac:dyDescent="0.25">
      <c r="B118" s="147"/>
      <c r="C118" s="147"/>
      <c r="D118" s="147">
        <v>451</v>
      </c>
      <c r="E118" s="147"/>
      <c r="F118" s="147" t="s">
        <v>315</v>
      </c>
      <c r="G118" s="181"/>
      <c r="H118" s="147"/>
      <c r="I118" s="182">
        <f>I119</f>
        <v>1465.89</v>
      </c>
      <c r="J118" s="147"/>
      <c r="K118" s="147"/>
    </row>
    <row r="119" spans="2:11" x14ac:dyDescent="0.25">
      <c r="B119" s="147"/>
      <c r="C119" s="147"/>
      <c r="D119" s="147"/>
      <c r="E119" s="147">
        <v>4511</v>
      </c>
      <c r="F119" s="147" t="s">
        <v>315</v>
      </c>
      <c r="G119" s="181"/>
      <c r="H119" s="147"/>
      <c r="I119" s="182">
        <v>1465.89</v>
      </c>
      <c r="J119" s="147"/>
      <c r="K119" s="147"/>
    </row>
    <row r="120" spans="2:11" x14ac:dyDescent="0.25">
      <c r="B120" s="147"/>
      <c r="C120" s="147"/>
      <c r="D120" s="147"/>
      <c r="E120" s="147"/>
      <c r="F120" s="147"/>
      <c r="G120" s="181"/>
      <c r="H120" s="147"/>
      <c r="I120" s="182"/>
      <c r="J120" s="147"/>
      <c r="K120" s="147"/>
    </row>
    <row r="121" spans="2:11" x14ac:dyDescent="0.25">
      <c r="B121" s="147"/>
      <c r="C121" s="147"/>
      <c r="D121" s="147"/>
      <c r="E121" s="147"/>
      <c r="F121" s="147"/>
      <c r="G121" s="181"/>
      <c r="H121" s="147"/>
      <c r="I121" s="182"/>
      <c r="J121" s="147"/>
      <c r="K121" s="147"/>
    </row>
  </sheetData>
  <mergeCells count="7">
    <mergeCell ref="B8:F8"/>
    <mergeCell ref="B9:F9"/>
    <mergeCell ref="B50:F50"/>
    <mergeCell ref="B51:F51"/>
    <mergeCell ref="B2:K2"/>
    <mergeCell ref="B4:K4"/>
    <mergeCell ref="B6:K6"/>
  </mergeCells>
  <pageMargins left="0.7" right="0.7" top="0.75" bottom="0.75" header="0.3" footer="0.3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G76"/>
  <sheetViews>
    <sheetView topLeftCell="A49" workbookViewId="0">
      <selection activeCell="B27" sqref="B27"/>
    </sheetView>
  </sheetViews>
  <sheetFormatPr defaultRowHeight="15" x14ac:dyDescent="0.25"/>
  <cols>
    <col min="2" max="2" width="41.85546875" customWidth="1"/>
    <col min="3" max="5" width="25.28515625" customWidth="1"/>
    <col min="6" max="7" width="15.7109375" customWidth="1"/>
  </cols>
  <sheetData>
    <row r="1" spans="2:7" ht="18" x14ac:dyDescent="0.25">
      <c r="B1" s="17"/>
      <c r="C1" s="17"/>
      <c r="D1" s="17"/>
      <c r="E1" s="3"/>
      <c r="F1" s="3"/>
      <c r="G1" s="3"/>
    </row>
    <row r="2" spans="2:7" ht="15.75" customHeight="1" x14ac:dyDescent="0.25">
      <c r="B2" s="237" t="s">
        <v>45</v>
      </c>
      <c r="C2" s="237"/>
      <c r="D2" s="237"/>
      <c r="E2" s="237"/>
      <c r="F2" s="237"/>
      <c r="G2" s="237"/>
    </row>
    <row r="3" spans="2:7" ht="18" x14ac:dyDescent="0.25">
      <c r="B3" s="17"/>
      <c r="C3" s="17"/>
      <c r="D3" s="17"/>
      <c r="E3" s="3"/>
      <c r="F3" s="3"/>
      <c r="G3" s="3"/>
    </row>
    <row r="4" spans="2:7" ht="38.25" x14ac:dyDescent="0.25">
      <c r="B4" s="80" t="s">
        <v>8</v>
      </c>
      <c r="C4" s="80" t="s">
        <v>219</v>
      </c>
      <c r="D4" s="80" t="s">
        <v>245</v>
      </c>
      <c r="E4" s="80" t="s">
        <v>246</v>
      </c>
      <c r="F4" s="80" t="s">
        <v>18</v>
      </c>
      <c r="G4" s="80" t="s">
        <v>55</v>
      </c>
    </row>
    <row r="5" spans="2:7" x14ac:dyDescent="0.25">
      <c r="B5" s="80">
        <v>1</v>
      </c>
      <c r="C5" s="80">
        <v>2</v>
      </c>
      <c r="D5" s="80">
        <v>3</v>
      </c>
      <c r="E5" s="80">
        <v>5</v>
      </c>
      <c r="F5" s="80" t="s">
        <v>20</v>
      </c>
      <c r="G5" s="80" t="s">
        <v>83</v>
      </c>
    </row>
    <row r="6" spans="2:7" x14ac:dyDescent="0.25">
      <c r="B6" s="158" t="s">
        <v>44</v>
      </c>
      <c r="C6" s="188">
        <v>1544620</v>
      </c>
      <c r="D6" s="190">
        <f>D7+D10+D14+D17+D22+D25+D29+D31+D33+D36+D38</f>
        <v>3208129.06</v>
      </c>
      <c r="E6" s="159">
        <f>E7+E10+E14+E17+E22+E25+E29+E31+E36+E38</f>
        <v>1677490.81</v>
      </c>
      <c r="F6" s="181"/>
      <c r="G6" s="181"/>
    </row>
    <row r="7" spans="2:7" x14ac:dyDescent="0.25">
      <c r="B7" s="81" t="s">
        <v>42</v>
      </c>
      <c r="C7" s="188">
        <v>16485</v>
      </c>
      <c r="D7" s="190">
        <f>D8</f>
        <v>51464</v>
      </c>
      <c r="E7" s="179">
        <f>E8</f>
        <v>44642.82</v>
      </c>
      <c r="F7" s="192">
        <f>E7/C7*100</f>
        <v>270.80873521383074</v>
      </c>
      <c r="G7" s="192">
        <f>E7/D7*100</f>
        <v>86.745725167107096</v>
      </c>
    </row>
    <row r="8" spans="2:7" x14ac:dyDescent="0.25">
      <c r="B8" s="85" t="s">
        <v>153</v>
      </c>
      <c r="C8" s="178">
        <v>16484.7</v>
      </c>
      <c r="D8" s="191">
        <v>51464</v>
      </c>
      <c r="E8" s="185">
        <f>44292.82+350</f>
        <v>44642.82</v>
      </c>
      <c r="F8" s="192">
        <f t="shared" ref="F8:F71" si="0">E8/C8*100</f>
        <v>270.81366357895502</v>
      </c>
      <c r="G8" s="192">
        <f t="shared" ref="G8:G71" si="1">E8/D8*100</f>
        <v>86.745725167107096</v>
      </c>
    </row>
    <row r="9" spans="2:7" x14ac:dyDescent="0.25">
      <c r="B9" s="89"/>
      <c r="C9" s="181"/>
      <c r="D9" s="191"/>
      <c r="E9" s="185"/>
      <c r="F9" s="192"/>
      <c r="G9" s="192"/>
    </row>
    <row r="10" spans="2:7" x14ac:dyDescent="0.25">
      <c r="B10" s="81" t="s">
        <v>37</v>
      </c>
      <c r="C10" s="188">
        <v>35218</v>
      </c>
      <c r="D10" s="190">
        <f>D11+D12</f>
        <v>114593.73</v>
      </c>
      <c r="E10" s="179">
        <f>E11+E12</f>
        <v>46214.2</v>
      </c>
      <c r="F10" s="192">
        <f t="shared" si="0"/>
        <v>131.22323811687204</v>
      </c>
      <c r="G10" s="192">
        <f t="shared" si="1"/>
        <v>40.328733517968217</v>
      </c>
    </row>
    <row r="11" spans="2:7" x14ac:dyDescent="0.25">
      <c r="B11" s="86" t="s">
        <v>154</v>
      </c>
      <c r="C11" s="178">
        <v>35217.589999999997</v>
      </c>
      <c r="D11" s="191">
        <v>47263</v>
      </c>
      <c r="E11" s="185">
        <v>46214.2</v>
      </c>
      <c r="F11" s="192">
        <f t="shared" si="0"/>
        <v>131.22476580595094</v>
      </c>
      <c r="G11" s="192">
        <f t="shared" si="1"/>
        <v>97.780927998645879</v>
      </c>
    </row>
    <row r="12" spans="2:7" x14ac:dyDescent="0.25">
      <c r="B12" s="86" t="s">
        <v>155</v>
      </c>
      <c r="C12" s="178"/>
      <c r="D12" s="191">
        <v>67330.73</v>
      </c>
      <c r="E12" s="185"/>
      <c r="F12" s="192"/>
      <c r="G12" s="181">
        <f t="shared" si="1"/>
        <v>0</v>
      </c>
    </row>
    <row r="13" spans="2:7" x14ac:dyDescent="0.25">
      <c r="B13" s="82"/>
      <c r="C13" s="178"/>
      <c r="D13" s="191"/>
      <c r="E13" s="185"/>
      <c r="F13" s="192"/>
      <c r="G13" s="181"/>
    </row>
    <row r="14" spans="2:7" x14ac:dyDescent="0.25">
      <c r="B14" s="81" t="s">
        <v>264</v>
      </c>
      <c r="C14" s="188">
        <v>20140</v>
      </c>
      <c r="D14" s="190">
        <f>D15</f>
        <v>21500</v>
      </c>
      <c r="E14" s="179">
        <f>E15</f>
        <v>18386.259999999998</v>
      </c>
      <c r="F14" s="192">
        <f t="shared" si="0"/>
        <v>91.292254220456797</v>
      </c>
      <c r="G14" s="192">
        <f t="shared" si="1"/>
        <v>85.517488372093027</v>
      </c>
    </row>
    <row r="15" spans="2:7" x14ac:dyDescent="0.25">
      <c r="B15" s="86" t="s">
        <v>263</v>
      </c>
      <c r="C15" s="178">
        <v>20140</v>
      </c>
      <c r="D15" s="191">
        <v>21500</v>
      </c>
      <c r="E15" s="185">
        <v>18386.259999999998</v>
      </c>
      <c r="F15" s="192">
        <f t="shared" si="0"/>
        <v>91.292254220456797</v>
      </c>
      <c r="G15" s="192">
        <f t="shared" si="1"/>
        <v>85.517488372093027</v>
      </c>
    </row>
    <row r="16" spans="2:7" x14ac:dyDescent="0.25">
      <c r="B16" s="82"/>
      <c r="C16" s="178"/>
      <c r="D16" s="191"/>
      <c r="E16" s="185"/>
      <c r="F16" s="192"/>
      <c r="G16" s="181"/>
    </row>
    <row r="17" spans="2:7" x14ac:dyDescent="0.25">
      <c r="B17" s="86" t="s">
        <v>227</v>
      </c>
      <c r="C17" s="188">
        <v>130931</v>
      </c>
      <c r="D17" s="190">
        <f>D18</f>
        <v>110800</v>
      </c>
      <c r="E17" s="179">
        <f>E18+E19+E20</f>
        <v>110800</v>
      </c>
      <c r="F17" s="192">
        <f t="shared" si="0"/>
        <v>84.624726000717928</v>
      </c>
      <c r="G17" s="181">
        <f t="shared" si="1"/>
        <v>100</v>
      </c>
    </row>
    <row r="18" spans="2:7" x14ac:dyDescent="0.25">
      <c r="B18" s="86" t="s">
        <v>259</v>
      </c>
      <c r="C18" s="178">
        <v>83630</v>
      </c>
      <c r="D18" s="191">
        <v>110800</v>
      </c>
      <c r="E18" s="185">
        <v>89000</v>
      </c>
      <c r="F18" s="192">
        <f t="shared" si="0"/>
        <v>106.42114073896927</v>
      </c>
      <c r="G18" s="192">
        <f t="shared" si="1"/>
        <v>80.324909747292423</v>
      </c>
    </row>
    <row r="19" spans="2:7" x14ac:dyDescent="0.25">
      <c r="B19" s="86" t="s">
        <v>259</v>
      </c>
      <c r="C19" s="178">
        <v>42301</v>
      </c>
      <c r="D19" s="191"/>
      <c r="E19" s="185">
        <v>15600</v>
      </c>
      <c r="F19" s="192">
        <f t="shared" si="0"/>
        <v>36.878560790525043</v>
      </c>
      <c r="G19" s="192"/>
    </row>
    <row r="20" spans="2:7" x14ac:dyDescent="0.25">
      <c r="B20" s="86" t="s">
        <v>259</v>
      </c>
      <c r="C20" s="178">
        <v>5000</v>
      </c>
      <c r="D20" s="191"/>
      <c r="E20" s="185">
        <v>6200</v>
      </c>
      <c r="F20" s="181">
        <f t="shared" si="0"/>
        <v>124</v>
      </c>
      <c r="G20" s="192"/>
    </row>
    <row r="21" spans="2:7" x14ac:dyDescent="0.25">
      <c r="B21" s="82"/>
      <c r="C21" s="178"/>
      <c r="D21" s="191"/>
      <c r="E21" s="185"/>
      <c r="F21" s="181"/>
      <c r="G21" s="192"/>
    </row>
    <row r="22" spans="2:7" x14ac:dyDescent="0.25">
      <c r="B22" s="81" t="s">
        <v>156</v>
      </c>
      <c r="C22" s="188">
        <v>12327</v>
      </c>
      <c r="D22" s="190">
        <f>D23</f>
        <v>19136</v>
      </c>
      <c r="E22" s="179">
        <f>E23</f>
        <v>0</v>
      </c>
      <c r="F22" s="181"/>
      <c r="G22" s="192"/>
    </row>
    <row r="23" spans="2:7" x14ac:dyDescent="0.25">
      <c r="B23" s="86" t="s">
        <v>258</v>
      </c>
      <c r="C23" s="178">
        <v>12327</v>
      </c>
      <c r="D23" s="191">
        <v>19136</v>
      </c>
      <c r="E23" s="185"/>
      <c r="F23" s="181"/>
      <c r="G23" s="192"/>
    </row>
    <row r="24" spans="2:7" x14ac:dyDescent="0.25">
      <c r="B24" s="82"/>
      <c r="C24" s="181"/>
      <c r="D24" s="191"/>
      <c r="E24" s="185"/>
      <c r="F24" s="181"/>
      <c r="G24" s="192"/>
    </row>
    <row r="25" spans="2:7" x14ac:dyDescent="0.25">
      <c r="B25" s="86" t="s">
        <v>228</v>
      </c>
      <c r="C25" s="188">
        <v>31669</v>
      </c>
      <c r="D25" s="190">
        <f>D27</f>
        <v>41709</v>
      </c>
      <c r="E25" s="179">
        <f>E26</f>
        <v>41966</v>
      </c>
      <c r="F25" s="192">
        <f t="shared" si="0"/>
        <v>132.51444630395653</v>
      </c>
      <c r="G25" s="192">
        <f t="shared" si="1"/>
        <v>100.61617396724927</v>
      </c>
    </row>
    <row r="26" spans="2:7" x14ac:dyDescent="0.25">
      <c r="B26" s="86" t="s">
        <v>257</v>
      </c>
      <c r="C26" s="178"/>
      <c r="D26" s="191"/>
      <c r="E26" s="185">
        <f>37082.98+4883.02</f>
        <v>41966</v>
      </c>
      <c r="F26" s="192"/>
      <c r="G26" s="192"/>
    </row>
    <row r="27" spans="2:7" x14ac:dyDescent="0.25">
      <c r="B27" s="86" t="s">
        <v>262</v>
      </c>
      <c r="C27" s="178">
        <v>31669</v>
      </c>
      <c r="D27" s="191">
        <v>41709</v>
      </c>
      <c r="E27" s="185"/>
      <c r="F27" s="192"/>
      <c r="G27" s="192"/>
    </row>
    <row r="28" spans="2:7" x14ac:dyDescent="0.25">
      <c r="B28" s="82"/>
      <c r="C28" s="181"/>
      <c r="D28" s="191"/>
      <c r="E28" s="185"/>
      <c r="F28" s="192"/>
      <c r="G28" s="192"/>
    </row>
    <row r="29" spans="2:7" x14ac:dyDescent="0.25">
      <c r="B29" s="86" t="s">
        <v>157</v>
      </c>
      <c r="C29" s="188">
        <v>1206419</v>
      </c>
      <c r="D29" s="190">
        <v>2707949</v>
      </c>
      <c r="E29" s="179">
        <v>1334043.6000000001</v>
      </c>
      <c r="F29" s="192">
        <f t="shared" si="0"/>
        <v>110.57879559257606</v>
      </c>
      <c r="G29" s="192">
        <f t="shared" si="1"/>
        <v>49.263985400020459</v>
      </c>
    </row>
    <row r="30" spans="2:7" x14ac:dyDescent="0.25">
      <c r="B30" s="82"/>
      <c r="C30" s="178"/>
      <c r="D30" s="191"/>
      <c r="E30" s="185"/>
      <c r="F30" s="192"/>
      <c r="G30" s="192"/>
    </row>
    <row r="31" spans="2:7" x14ac:dyDescent="0.25">
      <c r="B31" s="86" t="s">
        <v>158</v>
      </c>
      <c r="C31" s="188">
        <v>81699</v>
      </c>
      <c r="D31" s="190">
        <v>90000</v>
      </c>
      <c r="E31" s="179">
        <v>65758.89</v>
      </c>
      <c r="F31" s="192">
        <f t="shared" si="0"/>
        <v>80.489222634303971</v>
      </c>
      <c r="G31" s="192">
        <f t="shared" si="1"/>
        <v>73.065433333333331</v>
      </c>
    </row>
    <row r="32" spans="2:7" x14ac:dyDescent="0.25">
      <c r="B32" s="86"/>
      <c r="C32" s="178"/>
      <c r="D32" s="191"/>
      <c r="E32" s="185"/>
      <c r="F32" s="192"/>
      <c r="G32" s="192"/>
    </row>
    <row r="33" spans="2:7" x14ac:dyDescent="0.25">
      <c r="B33" s="86" t="s">
        <v>261</v>
      </c>
      <c r="C33" s="178"/>
      <c r="D33" s="190">
        <v>40335.33</v>
      </c>
      <c r="E33" s="185"/>
      <c r="F33" s="192"/>
      <c r="G33" s="192"/>
    </row>
    <row r="34" spans="2:7" x14ac:dyDescent="0.25">
      <c r="B34" s="86"/>
      <c r="C34" s="181"/>
      <c r="D34" s="191"/>
      <c r="E34" s="185"/>
      <c r="F34" s="192"/>
      <c r="G34" s="192"/>
    </row>
    <row r="35" spans="2:7" x14ac:dyDescent="0.25">
      <c r="B35" s="83" t="s">
        <v>159</v>
      </c>
      <c r="C35" s="181"/>
      <c r="D35" s="191"/>
      <c r="E35" s="185"/>
      <c r="F35" s="192"/>
      <c r="G35" s="192"/>
    </row>
    <row r="36" spans="2:7" x14ac:dyDescent="0.25">
      <c r="B36" s="87" t="s">
        <v>160</v>
      </c>
      <c r="C36" s="188">
        <v>9732</v>
      </c>
      <c r="D36" s="190">
        <v>10542</v>
      </c>
      <c r="E36" s="179">
        <v>15650.5</v>
      </c>
      <c r="F36" s="192">
        <f t="shared" si="0"/>
        <v>160.81483764899301</v>
      </c>
      <c r="G36" s="192">
        <f t="shared" si="1"/>
        <v>148.45854676531965</v>
      </c>
    </row>
    <row r="37" spans="2:7" x14ac:dyDescent="0.25">
      <c r="B37" s="84"/>
      <c r="C37" s="178"/>
      <c r="D37" s="191"/>
      <c r="E37" s="185"/>
      <c r="F37" s="181"/>
      <c r="G37" s="181"/>
    </row>
    <row r="38" spans="2:7" x14ac:dyDescent="0.25">
      <c r="B38" s="83" t="s">
        <v>161</v>
      </c>
      <c r="C38" s="178"/>
      <c r="D38" s="190">
        <f>D39</f>
        <v>100</v>
      </c>
      <c r="E38" s="179">
        <f>E39</f>
        <v>28.54</v>
      </c>
      <c r="F38" s="181"/>
      <c r="G38" s="181">
        <f t="shared" si="1"/>
        <v>28.54</v>
      </c>
    </row>
    <row r="39" spans="2:7" x14ac:dyDescent="0.25">
      <c r="B39" s="87" t="s">
        <v>256</v>
      </c>
      <c r="C39" s="178"/>
      <c r="D39" s="191">
        <v>100</v>
      </c>
      <c r="E39" s="185">
        <v>28.54</v>
      </c>
      <c r="F39" s="181"/>
      <c r="G39" s="181">
        <f t="shared" si="1"/>
        <v>28.54</v>
      </c>
    </row>
    <row r="40" spans="2:7" x14ac:dyDescent="0.25">
      <c r="B40" s="84"/>
      <c r="C40" s="178"/>
      <c r="D40" s="191"/>
      <c r="E40" s="185"/>
      <c r="F40" s="181"/>
      <c r="G40" s="181"/>
    </row>
    <row r="41" spans="2:7" ht="15.75" customHeight="1" x14ac:dyDescent="0.25">
      <c r="B41" s="158" t="s">
        <v>43</v>
      </c>
      <c r="C41" s="188">
        <v>1544620</v>
      </c>
      <c r="D41" s="190">
        <f>D42+D45+D49+D52+D58+D60+D64+D66+D68+D70+D73</f>
        <v>3208129.06</v>
      </c>
      <c r="E41" s="159">
        <f>E42+E45+E49+E52+E58+E60+E64+E66+E70</f>
        <v>1806678.7500000002</v>
      </c>
      <c r="F41" s="192">
        <f t="shared" si="0"/>
        <v>116.96590423534592</v>
      </c>
      <c r="G41" s="192">
        <f t="shared" si="1"/>
        <v>56.315650530593061</v>
      </c>
    </row>
    <row r="42" spans="2:7" ht="15.75" customHeight="1" x14ac:dyDescent="0.25">
      <c r="B42" s="81" t="s">
        <v>42</v>
      </c>
      <c r="C42" s="181"/>
      <c r="D42" s="190">
        <f>D43</f>
        <v>51464</v>
      </c>
      <c r="E42" s="179">
        <f>E43</f>
        <v>50286.1</v>
      </c>
      <c r="F42" s="192"/>
      <c r="G42" s="192">
        <f t="shared" si="1"/>
        <v>97.711215607026276</v>
      </c>
    </row>
    <row r="43" spans="2:7" x14ac:dyDescent="0.25">
      <c r="B43" s="85" t="s">
        <v>153</v>
      </c>
      <c r="C43" s="188">
        <v>16484.740000000002</v>
      </c>
      <c r="D43" s="191">
        <v>51464</v>
      </c>
      <c r="E43" s="185">
        <f>49779.79+506.31</f>
        <v>50286.1</v>
      </c>
      <c r="F43" s="192">
        <f t="shared" si="0"/>
        <v>305.04636409188129</v>
      </c>
      <c r="G43" s="192">
        <f t="shared" si="1"/>
        <v>97.711215607026276</v>
      </c>
    </row>
    <row r="44" spans="2:7" x14ac:dyDescent="0.25">
      <c r="B44" s="89"/>
      <c r="C44" s="181"/>
      <c r="D44" s="191"/>
      <c r="E44" s="185"/>
      <c r="F44" s="192"/>
      <c r="G44" s="192"/>
    </row>
    <row r="45" spans="2:7" x14ac:dyDescent="0.25">
      <c r="B45" s="81" t="s">
        <v>37</v>
      </c>
      <c r="C45" s="188">
        <v>35218</v>
      </c>
      <c r="D45" s="190">
        <f>D46+D47</f>
        <v>114593.73</v>
      </c>
      <c r="E45" s="179">
        <f>E46</f>
        <v>62015.5</v>
      </c>
      <c r="F45" s="192">
        <f t="shared" si="0"/>
        <v>176.09035152478847</v>
      </c>
      <c r="G45" s="192">
        <f t="shared" si="1"/>
        <v>54.11770783619663</v>
      </c>
    </row>
    <row r="46" spans="2:7" x14ac:dyDescent="0.25">
      <c r="B46" s="86" t="s">
        <v>255</v>
      </c>
      <c r="C46" s="178">
        <v>35218</v>
      </c>
      <c r="D46" s="191">
        <v>47263</v>
      </c>
      <c r="E46" s="185">
        <v>62015.5</v>
      </c>
      <c r="F46" s="192">
        <f t="shared" si="0"/>
        <v>176.09035152478847</v>
      </c>
      <c r="G46" s="192">
        <f t="shared" si="1"/>
        <v>131.21363434399001</v>
      </c>
    </row>
    <row r="47" spans="2:7" x14ac:dyDescent="0.25">
      <c r="B47" s="86" t="s">
        <v>260</v>
      </c>
      <c r="C47" s="178"/>
      <c r="D47" s="191">
        <v>67330.73</v>
      </c>
      <c r="E47" s="185"/>
      <c r="F47" s="192"/>
      <c r="G47" s="192"/>
    </row>
    <row r="48" spans="2:7" x14ac:dyDescent="0.25">
      <c r="B48" s="82"/>
      <c r="C48" s="181"/>
      <c r="D48" s="191"/>
      <c r="E48" s="185"/>
      <c r="F48" s="192"/>
      <c r="G48" s="192"/>
    </row>
    <row r="49" spans="2:7" x14ac:dyDescent="0.25">
      <c r="B49" s="81" t="s">
        <v>162</v>
      </c>
      <c r="C49" s="181"/>
      <c r="D49" s="190">
        <f>D50</f>
        <v>21500</v>
      </c>
      <c r="E49" s="179">
        <f>E50</f>
        <v>18350.16</v>
      </c>
      <c r="F49" s="192"/>
      <c r="G49" s="192">
        <f t="shared" si="1"/>
        <v>85.349581395348835</v>
      </c>
    </row>
    <row r="50" spans="2:7" x14ac:dyDescent="0.25">
      <c r="B50" s="86" t="s">
        <v>254</v>
      </c>
      <c r="C50" s="188">
        <v>20140</v>
      </c>
      <c r="D50" s="191">
        <v>21500</v>
      </c>
      <c r="E50" s="185">
        <v>18350.16</v>
      </c>
      <c r="F50" s="192">
        <f t="shared" si="0"/>
        <v>91.113008937437939</v>
      </c>
      <c r="G50" s="192">
        <f t="shared" si="1"/>
        <v>85.349581395348835</v>
      </c>
    </row>
    <row r="51" spans="2:7" x14ac:dyDescent="0.25">
      <c r="B51" s="82"/>
      <c r="C51" s="178"/>
      <c r="D51" s="191"/>
      <c r="E51" s="185"/>
      <c r="F51" s="192"/>
      <c r="G51" s="181"/>
    </row>
    <row r="52" spans="2:7" x14ac:dyDescent="0.25">
      <c r="B52" s="86" t="s">
        <v>229</v>
      </c>
      <c r="C52" s="188">
        <v>130931</v>
      </c>
      <c r="D52" s="190">
        <f>D53+D54+D55</f>
        <v>110800</v>
      </c>
      <c r="E52" s="179">
        <f>E53+E54+E55</f>
        <v>110800</v>
      </c>
      <c r="F52" s="192">
        <f t="shared" si="0"/>
        <v>84.624726000717928</v>
      </c>
      <c r="G52" s="181">
        <f t="shared" si="1"/>
        <v>100</v>
      </c>
    </row>
    <row r="53" spans="2:7" x14ac:dyDescent="0.25">
      <c r="B53" s="86" t="s">
        <v>267</v>
      </c>
      <c r="C53" s="178">
        <v>83630</v>
      </c>
      <c r="D53" s="191">
        <v>89000</v>
      </c>
      <c r="E53" s="185">
        <v>89000</v>
      </c>
      <c r="F53" s="192">
        <f t="shared" si="0"/>
        <v>106.42114073896927</v>
      </c>
      <c r="G53" s="181">
        <f t="shared" si="1"/>
        <v>100</v>
      </c>
    </row>
    <row r="54" spans="2:7" x14ac:dyDescent="0.25">
      <c r="B54" s="86" t="s">
        <v>265</v>
      </c>
      <c r="C54" s="178">
        <v>42301</v>
      </c>
      <c r="D54" s="191">
        <v>15600</v>
      </c>
      <c r="E54" s="185">
        <v>15600</v>
      </c>
      <c r="F54" s="192">
        <f t="shared" si="0"/>
        <v>36.878560790525043</v>
      </c>
      <c r="G54" s="181">
        <f t="shared" si="1"/>
        <v>100</v>
      </c>
    </row>
    <row r="55" spans="2:7" x14ac:dyDescent="0.25">
      <c r="B55" s="86" t="s">
        <v>266</v>
      </c>
      <c r="C55" s="178">
        <v>5000</v>
      </c>
      <c r="D55" s="191">
        <v>6200</v>
      </c>
      <c r="E55" s="185">
        <v>6200</v>
      </c>
      <c r="F55" s="181">
        <f t="shared" si="0"/>
        <v>124</v>
      </c>
      <c r="G55" s="181">
        <f t="shared" si="1"/>
        <v>100</v>
      </c>
    </row>
    <row r="56" spans="2:7" x14ac:dyDescent="0.25">
      <c r="B56" s="82"/>
      <c r="C56" s="181"/>
      <c r="D56" s="191"/>
      <c r="E56" s="185"/>
      <c r="F56" s="181"/>
      <c r="G56" s="181"/>
    </row>
    <row r="57" spans="2:7" x14ac:dyDescent="0.25">
      <c r="B57" s="81" t="s">
        <v>163</v>
      </c>
      <c r="C57" s="181"/>
      <c r="D57" s="190"/>
      <c r="E57" s="185"/>
      <c r="F57" s="181"/>
      <c r="G57" s="181"/>
    </row>
    <row r="58" spans="2:7" x14ac:dyDescent="0.25">
      <c r="B58" s="86" t="s">
        <v>253</v>
      </c>
      <c r="C58" s="188">
        <v>12327</v>
      </c>
      <c r="D58" s="190">
        <v>19136</v>
      </c>
      <c r="E58" s="179"/>
      <c r="F58" s="181"/>
      <c r="G58" s="181"/>
    </row>
    <row r="59" spans="2:7" x14ac:dyDescent="0.25">
      <c r="B59" s="82"/>
      <c r="C59" s="181"/>
      <c r="D59" s="190"/>
      <c r="E59" s="185"/>
      <c r="F59" s="181"/>
      <c r="G59" s="181"/>
    </row>
    <row r="60" spans="2:7" x14ac:dyDescent="0.25">
      <c r="B60" s="86" t="s">
        <v>252</v>
      </c>
      <c r="C60" s="188">
        <v>31669</v>
      </c>
      <c r="D60" s="190">
        <f>D61</f>
        <v>41709</v>
      </c>
      <c r="E60" s="179">
        <f>E61</f>
        <v>41901.49</v>
      </c>
      <c r="F60" s="192">
        <f t="shared" si="0"/>
        <v>132.31074552401401</v>
      </c>
      <c r="G60" s="192">
        <f t="shared" si="1"/>
        <v>100.46150710877748</v>
      </c>
    </row>
    <row r="61" spans="2:7" x14ac:dyDescent="0.25">
      <c r="B61" s="86" t="s">
        <v>252</v>
      </c>
      <c r="C61" s="178">
        <v>31669</v>
      </c>
      <c r="D61" s="191">
        <v>41709</v>
      </c>
      <c r="E61" s="185">
        <f>39558.42+2343.07</f>
        <v>41901.49</v>
      </c>
      <c r="F61" s="192">
        <f t="shared" si="0"/>
        <v>132.31074552401401</v>
      </c>
      <c r="G61" s="192">
        <f t="shared" si="1"/>
        <v>100.46150710877748</v>
      </c>
    </row>
    <row r="62" spans="2:7" x14ac:dyDescent="0.25">
      <c r="B62" s="86" t="s">
        <v>317</v>
      </c>
      <c r="C62" s="178"/>
      <c r="D62" s="191"/>
      <c r="E62" s="185"/>
      <c r="F62" s="192"/>
      <c r="G62" s="192"/>
    </row>
    <row r="63" spans="2:7" x14ac:dyDescent="0.25">
      <c r="B63" s="82"/>
      <c r="C63" s="178"/>
      <c r="D63" s="191"/>
      <c r="E63" s="185"/>
      <c r="F63" s="192"/>
      <c r="G63" s="192"/>
    </row>
    <row r="64" spans="2:7" x14ac:dyDescent="0.25">
      <c r="B64" s="88" t="s">
        <v>164</v>
      </c>
      <c r="C64" s="188">
        <v>1206419</v>
      </c>
      <c r="D64" s="190">
        <v>2707949</v>
      </c>
      <c r="E64" s="179">
        <f>1446665.05+600-1104.13</f>
        <v>1446160.9200000002</v>
      </c>
      <c r="F64" s="192">
        <f t="shared" si="0"/>
        <v>119.87219365742749</v>
      </c>
      <c r="G64" s="192">
        <f t="shared" si="1"/>
        <v>53.404289371771775</v>
      </c>
    </row>
    <row r="65" spans="2:7" x14ac:dyDescent="0.25">
      <c r="B65" s="90"/>
      <c r="C65" s="178"/>
      <c r="D65" s="190"/>
      <c r="E65" s="185"/>
      <c r="F65" s="192"/>
      <c r="G65" s="192"/>
    </row>
    <row r="66" spans="2:7" x14ac:dyDescent="0.25">
      <c r="B66" s="86" t="s">
        <v>165</v>
      </c>
      <c r="C66" s="188">
        <v>81699</v>
      </c>
      <c r="D66" s="190">
        <v>90000</v>
      </c>
      <c r="E66" s="179">
        <v>61455.97</v>
      </c>
      <c r="F66" s="192">
        <f t="shared" si="0"/>
        <v>75.222426223087197</v>
      </c>
      <c r="G66" s="192">
        <f t="shared" si="1"/>
        <v>68.284411111111112</v>
      </c>
    </row>
    <row r="67" spans="2:7" x14ac:dyDescent="0.25">
      <c r="B67" s="82"/>
      <c r="C67" s="178"/>
      <c r="D67" s="190"/>
      <c r="E67" s="185"/>
      <c r="F67" s="192"/>
      <c r="G67" s="192"/>
    </row>
    <row r="68" spans="2:7" x14ac:dyDescent="0.25">
      <c r="B68" s="86" t="s">
        <v>251</v>
      </c>
      <c r="C68" s="178"/>
      <c r="D68" s="190">
        <v>40335.33</v>
      </c>
      <c r="E68" s="185"/>
      <c r="F68" s="192"/>
      <c r="G68" s="192"/>
    </row>
    <row r="69" spans="2:7" x14ac:dyDescent="0.25">
      <c r="B69" s="82"/>
      <c r="C69" s="181"/>
      <c r="D69" s="191"/>
      <c r="E69" s="185"/>
      <c r="F69" s="192"/>
      <c r="G69" s="192"/>
    </row>
    <row r="70" spans="2:7" x14ac:dyDescent="0.25">
      <c r="B70" s="81" t="s">
        <v>166</v>
      </c>
      <c r="C70" s="181"/>
      <c r="D70" s="190">
        <f>D71</f>
        <v>10542</v>
      </c>
      <c r="E70" s="179">
        <f>E71</f>
        <v>15708.61</v>
      </c>
      <c r="F70" s="192"/>
      <c r="G70" s="192">
        <f t="shared" si="1"/>
        <v>149.00977044204134</v>
      </c>
    </row>
    <row r="71" spans="2:7" x14ac:dyDescent="0.25">
      <c r="B71" s="86" t="s">
        <v>167</v>
      </c>
      <c r="C71" s="188">
        <v>9732</v>
      </c>
      <c r="D71" s="191">
        <v>10542</v>
      </c>
      <c r="E71" s="185">
        <v>15708.61</v>
      </c>
      <c r="F71" s="192">
        <f t="shared" si="0"/>
        <v>161.41193999177969</v>
      </c>
      <c r="G71" s="192">
        <f t="shared" si="1"/>
        <v>149.00977044204134</v>
      </c>
    </row>
    <row r="72" spans="2:7" x14ac:dyDescent="0.25">
      <c r="B72" s="82"/>
      <c r="C72" s="181"/>
      <c r="D72" s="191"/>
      <c r="E72" s="185"/>
      <c r="F72" s="192"/>
      <c r="G72" s="181"/>
    </row>
    <row r="73" spans="2:7" x14ac:dyDescent="0.25">
      <c r="B73" s="81" t="s">
        <v>168</v>
      </c>
      <c r="C73" s="181"/>
      <c r="D73" s="190">
        <f>D74</f>
        <v>100</v>
      </c>
      <c r="E73" s="179">
        <f>E74</f>
        <v>0</v>
      </c>
      <c r="F73" s="192"/>
      <c r="G73" s="181"/>
    </row>
    <row r="74" spans="2:7" x14ac:dyDescent="0.25">
      <c r="B74" s="86" t="s">
        <v>250</v>
      </c>
      <c r="C74" s="181"/>
      <c r="D74" s="191">
        <v>100</v>
      </c>
      <c r="E74" s="185">
        <v>0</v>
      </c>
      <c r="F74" s="181"/>
      <c r="G74" s="181"/>
    </row>
    <row r="75" spans="2:7" x14ac:dyDescent="0.25">
      <c r="B75" s="82"/>
      <c r="C75" s="181"/>
      <c r="D75" s="191"/>
      <c r="E75" s="185"/>
      <c r="F75" s="181"/>
      <c r="G75" s="181"/>
    </row>
    <row r="76" spans="2:7" x14ac:dyDescent="0.25">
      <c r="B76" s="82"/>
      <c r="C76" s="181"/>
      <c r="D76" s="191"/>
      <c r="E76" s="185"/>
      <c r="F76" s="181"/>
      <c r="G76" s="181"/>
    </row>
  </sheetData>
  <mergeCells count="1">
    <mergeCell ref="B2:G2"/>
  </mergeCells>
  <pageMargins left="0.7" right="0.7" top="0.75" bottom="0.75" header="0.3" footer="0.3"/>
  <pageSetup paperSize="9" scale="8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G13"/>
  <sheetViews>
    <sheetView workbookViewId="0">
      <selection activeCell="C4" sqref="C4"/>
    </sheetView>
  </sheetViews>
  <sheetFormatPr defaultRowHeight="15" x14ac:dyDescent="0.25"/>
  <cols>
    <col min="2" max="2" width="37.7109375" customWidth="1"/>
    <col min="3" max="5" width="25.28515625" customWidth="1"/>
    <col min="6" max="7" width="15.7109375" customWidth="1"/>
  </cols>
  <sheetData>
    <row r="1" spans="2:7" ht="18" x14ac:dyDescent="0.25">
      <c r="B1" s="17"/>
      <c r="C1" s="17"/>
      <c r="D1" s="17"/>
      <c r="E1" s="3"/>
      <c r="F1" s="3"/>
      <c r="G1" s="3"/>
    </row>
    <row r="2" spans="2:7" ht="15.75" customHeight="1" x14ac:dyDescent="0.25">
      <c r="B2" s="237" t="s">
        <v>54</v>
      </c>
      <c r="C2" s="237"/>
      <c r="D2" s="237"/>
      <c r="E2" s="237"/>
      <c r="F2" s="237"/>
      <c r="G2" s="237"/>
    </row>
    <row r="3" spans="2:7" ht="18" x14ac:dyDescent="0.25">
      <c r="B3" s="17"/>
      <c r="C3" s="17"/>
      <c r="D3" s="17"/>
      <c r="E3" s="3"/>
      <c r="F3" s="3"/>
      <c r="G3" s="3"/>
    </row>
    <row r="4" spans="2:7" ht="25.5" x14ac:dyDescent="0.25">
      <c r="B4" s="80" t="s">
        <v>8</v>
      </c>
      <c r="C4" s="80" t="s">
        <v>329</v>
      </c>
      <c r="D4" s="80" t="s">
        <v>247</v>
      </c>
      <c r="E4" s="80" t="s">
        <v>268</v>
      </c>
      <c r="F4" s="80" t="s">
        <v>18</v>
      </c>
      <c r="G4" s="80" t="s">
        <v>55</v>
      </c>
    </row>
    <row r="5" spans="2:7" x14ac:dyDescent="0.25">
      <c r="B5" s="80">
        <v>1</v>
      </c>
      <c r="C5" s="80">
        <v>2</v>
      </c>
      <c r="D5" s="80">
        <v>3</v>
      </c>
      <c r="E5" s="80">
        <v>5</v>
      </c>
      <c r="F5" s="80" t="s">
        <v>20</v>
      </c>
      <c r="G5" s="80" t="s">
        <v>83</v>
      </c>
    </row>
    <row r="6" spans="2:7" ht="15.75" customHeight="1" x14ac:dyDescent="0.25">
      <c r="B6" s="6" t="s">
        <v>43</v>
      </c>
      <c r="C6" s="188">
        <v>1544620</v>
      </c>
      <c r="D6" s="31">
        <v>3208129.06</v>
      </c>
      <c r="E6" s="179">
        <v>1806678.75</v>
      </c>
      <c r="F6" s="193">
        <f>E6/C6*100</f>
        <v>116.96590423534592</v>
      </c>
      <c r="G6" s="193">
        <f>E6/D6*100</f>
        <v>56.315650530593054</v>
      </c>
    </row>
    <row r="7" spans="2:7" ht="15.75" customHeight="1" x14ac:dyDescent="0.25">
      <c r="B7" s="6" t="s">
        <v>169</v>
      </c>
      <c r="C7" s="188">
        <v>1544620</v>
      </c>
      <c r="D7" s="31">
        <v>3208129.06</v>
      </c>
      <c r="E7" s="179">
        <v>1806678.75</v>
      </c>
      <c r="F7" s="193">
        <f t="shared" ref="F7:F9" si="0">E7/C7*100</f>
        <v>116.96590423534592</v>
      </c>
      <c r="G7" s="193">
        <f t="shared" ref="G7:G9" si="1">E7/D7*100</f>
        <v>56.315650530593054</v>
      </c>
    </row>
    <row r="8" spans="2:7" x14ac:dyDescent="0.25">
      <c r="B8" s="13" t="s">
        <v>170</v>
      </c>
      <c r="C8" s="189">
        <v>1544620</v>
      </c>
      <c r="D8" s="31">
        <v>3208129.06</v>
      </c>
      <c r="E8" s="179">
        <v>1806678.75</v>
      </c>
      <c r="F8" s="193">
        <f t="shared" si="0"/>
        <v>116.96590423534592</v>
      </c>
      <c r="G8" s="193">
        <f t="shared" si="1"/>
        <v>56.315650530593054</v>
      </c>
    </row>
    <row r="9" spans="2:7" x14ac:dyDescent="0.25">
      <c r="B9" s="30" t="s">
        <v>171</v>
      </c>
      <c r="C9" s="189">
        <v>1544620</v>
      </c>
      <c r="D9" s="31">
        <v>3208129.06</v>
      </c>
      <c r="E9" s="179">
        <v>1806678.75</v>
      </c>
      <c r="F9" s="193">
        <f t="shared" si="0"/>
        <v>116.96590423534592</v>
      </c>
      <c r="G9" s="193">
        <f t="shared" si="1"/>
        <v>56.315650530593054</v>
      </c>
    </row>
    <row r="10" spans="2:7" x14ac:dyDescent="0.25">
      <c r="B10" s="12"/>
      <c r="C10" s="147"/>
      <c r="D10" s="4"/>
      <c r="E10" s="147"/>
      <c r="F10" s="147"/>
      <c r="G10" s="147"/>
    </row>
    <row r="11" spans="2:7" x14ac:dyDescent="0.25">
      <c r="B11" s="6"/>
      <c r="C11" s="147"/>
      <c r="D11" s="4"/>
      <c r="E11" s="147"/>
      <c r="F11" s="147"/>
      <c r="G11" s="147"/>
    </row>
    <row r="12" spans="2:7" x14ac:dyDescent="0.25">
      <c r="B12" s="27"/>
      <c r="C12" s="147"/>
      <c r="D12" s="4"/>
      <c r="E12" s="147"/>
      <c r="F12" s="147"/>
      <c r="G12" s="147"/>
    </row>
    <row r="13" spans="2:7" x14ac:dyDescent="0.25">
      <c r="B13" s="11"/>
      <c r="C13" s="147"/>
      <c r="D13" s="4"/>
      <c r="E13" s="147"/>
      <c r="F13" s="147"/>
      <c r="G13" s="147"/>
    </row>
  </sheetData>
  <mergeCells count="1">
    <mergeCell ref="B2:G2"/>
  </mergeCells>
  <pageMargins left="0.7" right="0.7" top="0.75" bottom="0.75" header="0.3" footer="0.3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L16"/>
  <sheetViews>
    <sheetView workbookViewId="0">
      <selection activeCell="N9" sqref="N9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2:12" ht="18" customHeight="1" x14ac:dyDescent="0.25">
      <c r="B2" s="237" t="s">
        <v>70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</row>
    <row r="3" spans="2:12" ht="15.75" customHeight="1" x14ac:dyDescent="0.25">
      <c r="B3" s="237" t="s">
        <v>46</v>
      </c>
      <c r="C3" s="237"/>
      <c r="D3" s="237"/>
      <c r="E3" s="237"/>
      <c r="F3" s="237"/>
      <c r="G3" s="237"/>
      <c r="H3" s="237"/>
      <c r="I3" s="237"/>
      <c r="J3" s="237"/>
      <c r="K3" s="237"/>
      <c r="L3" s="237"/>
    </row>
    <row r="4" spans="2:12" ht="18" x14ac:dyDescent="0.25">
      <c r="B4" s="17"/>
      <c r="C4" s="17"/>
      <c r="D4" s="17"/>
      <c r="E4" s="17"/>
      <c r="F4" s="17"/>
      <c r="G4" s="17"/>
      <c r="H4" s="17"/>
      <c r="I4" s="17"/>
      <c r="J4" s="3"/>
      <c r="K4" s="3"/>
      <c r="L4" s="3"/>
    </row>
    <row r="5" spans="2:12" ht="25.5" customHeight="1" x14ac:dyDescent="0.25">
      <c r="B5" s="238" t="s">
        <v>8</v>
      </c>
      <c r="C5" s="239"/>
      <c r="D5" s="239"/>
      <c r="E5" s="239"/>
      <c r="F5" s="240"/>
      <c r="G5" s="35" t="s">
        <v>73</v>
      </c>
      <c r="H5" s="34" t="s">
        <v>74</v>
      </c>
      <c r="I5" s="35" t="s">
        <v>75</v>
      </c>
      <c r="J5" s="35" t="s">
        <v>76</v>
      </c>
      <c r="K5" s="35" t="s">
        <v>18</v>
      </c>
      <c r="L5" s="35" t="s">
        <v>55</v>
      </c>
    </row>
    <row r="6" spans="2:12" x14ac:dyDescent="0.25">
      <c r="B6" s="238">
        <v>1</v>
      </c>
      <c r="C6" s="239"/>
      <c r="D6" s="239"/>
      <c r="E6" s="239"/>
      <c r="F6" s="240"/>
      <c r="G6" s="35">
        <v>2</v>
      </c>
      <c r="H6" s="35">
        <v>3</v>
      </c>
      <c r="I6" s="35">
        <v>4</v>
      </c>
      <c r="J6" s="35">
        <v>5</v>
      </c>
      <c r="K6" s="35" t="s">
        <v>20</v>
      </c>
      <c r="L6" s="35" t="s">
        <v>21</v>
      </c>
    </row>
    <row r="7" spans="2:12" ht="25.5" x14ac:dyDescent="0.25">
      <c r="B7" s="6">
        <v>8</v>
      </c>
      <c r="C7" s="6"/>
      <c r="D7" s="6"/>
      <c r="E7" s="6"/>
      <c r="F7" s="6" t="s">
        <v>10</v>
      </c>
      <c r="G7" s="4"/>
      <c r="H7" s="4"/>
      <c r="I7" s="4"/>
      <c r="J7" s="25"/>
      <c r="K7" s="25"/>
      <c r="L7" s="25"/>
    </row>
    <row r="8" spans="2:12" x14ac:dyDescent="0.25">
      <c r="B8" s="6"/>
      <c r="C8" s="11">
        <v>84</v>
      </c>
      <c r="D8" s="11"/>
      <c r="E8" s="11"/>
      <c r="F8" s="11" t="s">
        <v>15</v>
      </c>
      <c r="G8" s="4"/>
      <c r="H8" s="4"/>
      <c r="I8" s="4"/>
      <c r="J8" s="25"/>
      <c r="K8" s="25"/>
      <c r="L8" s="25"/>
    </row>
    <row r="9" spans="2:12" ht="51" x14ac:dyDescent="0.25">
      <c r="B9" s="7"/>
      <c r="C9" s="7"/>
      <c r="D9" s="7">
        <v>841</v>
      </c>
      <c r="E9" s="7"/>
      <c r="F9" s="26" t="s">
        <v>47</v>
      </c>
      <c r="G9" s="4"/>
      <c r="H9" s="4"/>
      <c r="I9" s="4"/>
      <c r="J9" s="25"/>
      <c r="K9" s="25"/>
      <c r="L9" s="25"/>
    </row>
    <row r="10" spans="2:12" ht="25.5" x14ac:dyDescent="0.25">
      <c r="B10" s="7"/>
      <c r="C10" s="7"/>
      <c r="D10" s="7"/>
      <c r="E10" s="7">
        <v>8413</v>
      </c>
      <c r="F10" s="26" t="s">
        <v>48</v>
      </c>
      <c r="G10" s="4"/>
      <c r="H10" s="4"/>
      <c r="I10" s="4"/>
      <c r="J10" s="25"/>
      <c r="K10" s="25"/>
      <c r="L10" s="25"/>
    </row>
    <row r="11" spans="2:12" x14ac:dyDescent="0.25">
      <c r="B11" s="7"/>
      <c r="C11" s="7"/>
      <c r="D11" s="7"/>
      <c r="E11" s="8" t="s">
        <v>28</v>
      </c>
      <c r="F11" s="13"/>
      <c r="G11" s="4"/>
      <c r="H11" s="4"/>
      <c r="I11" s="4"/>
      <c r="J11" s="25"/>
      <c r="K11" s="25"/>
      <c r="L11" s="25"/>
    </row>
    <row r="12" spans="2:12" ht="25.5" x14ac:dyDescent="0.25">
      <c r="B12" s="9">
        <v>5</v>
      </c>
      <c r="C12" s="10"/>
      <c r="D12" s="10"/>
      <c r="E12" s="10"/>
      <c r="F12" s="19" t="s">
        <v>11</v>
      </c>
      <c r="G12" s="4"/>
      <c r="H12" s="4"/>
      <c r="I12" s="4"/>
      <c r="J12" s="25"/>
      <c r="K12" s="25"/>
      <c r="L12" s="25"/>
    </row>
    <row r="13" spans="2:12" ht="25.5" x14ac:dyDescent="0.25">
      <c r="B13" s="11"/>
      <c r="C13" s="11">
        <v>54</v>
      </c>
      <c r="D13" s="11"/>
      <c r="E13" s="11"/>
      <c r="F13" s="20" t="s">
        <v>16</v>
      </c>
      <c r="G13" s="4"/>
      <c r="H13" s="4"/>
      <c r="I13" s="5"/>
      <c r="J13" s="25"/>
      <c r="K13" s="25"/>
      <c r="L13" s="25"/>
    </row>
    <row r="14" spans="2:12" ht="63.75" x14ac:dyDescent="0.25">
      <c r="B14" s="11"/>
      <c r="C14" s="11"/>
      <c r="D14" s="11">
        <v>541</v>
      </c>
      <c r="E14" s="26"/>
      <c r="F14" s="26" t="s">
        <v>49</v>
      </c>
      <c r="G14" s="4"/>
      <c r="H14" s="4"/>
      <c r="I14" s="5"/>
      <c r="J14" s="25"/>
      <c r="K14" s="25"/>
      <c r="L14" s="25"/>
    </row>
    <row r="15" spans="2:12" ht="38.25" x14ac:dyDescent="0.25">
      <c r="B15" s="11"/>
      <c r="C15" s="11"/>
      <c r="D15" s="11"/>
      <c r="E15" s="26">
        <v>5413</v>
      </c>
      <c r="F15" s="26" t="s">
        <v>50</v>
      </c>
      <c r="G15" s="4"/>
      <c r="H15" s="4"/>
      <c r="I15" s="5"/>
      <c r="J15" s="25"/>
      <c r="K15" s="25"/>
      <c r="L15" s="25"/>
    </row>
    <row r="16" spans="2:12" x14ac:dyDescent="0.25">
      <c r="B16" s="12" t="s">
        <v>17</v>
      </c>
      <c r="C16" s="10"/>
      <c r="D16" s="10"/>
      <c r="E16" s="10"/>
      <c r="F16" s="19" t="s">
        <v>28</v>
      </c>
      <c r="G16" s="4"/>
      <c r="H16" s="4"/>
      <c r="I16" s="4"/>
      <c r="J16" s="25"/>
      <c r="K16" s="25"/>
      <c r="L16" s="25"/>
    </row>
  </sheetData>
  <mergeCells count="4">
    <mergeCell ref="B5:F5"/>
    <mergeCell ref="B2:L2"/>
    <mergeCell ref="B3:L3"/>
    <mergeCell ref="B6:F6"/>
  </mergeCells>
  <pageMargins left="0.7" right="0.7" top="0.75" bottom="0.75" header="0.3" footer="0.3"/>
  <pageSetup paperSize="9" scale="6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E7D0D-AB8B-4516-8B0C-310AFA16B492}">
  <dimension ref="B1:H26"/>
  <sheetViews>
    <sheetView workbookViewId="0">
      <selection activeCell="M19" sqref="M19"/>
    </sheetView>
  </sheetViews>
  <sheetFormatPr defaultRowHeight="15" x14ac:dyDescent="0.25"/>
  <cols>
    <col min="2" max="2" width="43" customWidth="1"/>
    <col min="3" max="3" width="14.7109375" customWidth="1"/>
    <col min="4" max="4" width="17.42578125" customWidth="1"/>
    <col min="5" max="5" width="17.7109375" customWidth="1"/>
    <col min="6" max="6" width="19.7109375" customWidth="1"/>
    <col min="7" max="7" width="15.42578125" customWidth="1"/>
    <col min="8" max="8" width="18.7109375" customWidth="1"/>
  </cols>
  <sheetData>
    <row r="1" spans="2:8" ht="18" x14ac:dyDescent="0.25">
      <c r="B1" s="17"/>
      <c r="C1" s="17"/>
      <c r="D1" s="17"/>
      <c r="E1" s="17"/>
      <c r="F1" s="3"/>
      <c r="G1" s="3"/>
      <c r="H1" s="3"/>
    </row>
    <row r="2" spans="2:8" ht="15.75" x14ac:dyDescent="0.25">
      <c r="B2" s="237" t="s">
        <v>51</v>
      </c>
      <c r="C2" s="237"/>
      <c r="D2" s="237"/>
      <c r="E2" s="237"/>
      <c r="F2" s="237"/>
      <c r="G2" s="237"/>
      <c r="H2" s="237"/>
    </row>
    <row r="3" spans="2:8" ht="18" x14ac:dyDescent="0.25">
      <c r="B3" s="17"/>
      <c r="C3" s="17"/>
      <c r="D3" s="17"/>
      <c r="E3" s="17"/>
      <c r="F3" s="3"/>
      <c r="G3" s="3"/>
      <c r="H3" s="3"/>
    </row>
    <row r="4" spans="2:8" ht="36" x14ac:dyDescent="0.25">
      <c r="B4" s="194" t="s">
        <v>8</v>
      </c>
      <c r="C4" s="194" t="s">
        <v>79</v>
      </c>
      <c r="D4" s="194" t="s">
        <v>74</v>
      </c>
      <c r="E4" s="194" t="s">
        <v>75</v>
      </c>
      <c r="F4" s="194" t="s">
        <v>76</v>
      </c>
      <c r="G4" s="194" t="s">
        <v>18</v>
      </c>
      <c r="H4" s="194" t="s">
        <v>55</v>
      </c>
    </row>
    <row r="5" spans="2:8" x14ac:dyDescent="0.25">
      <c r="B5" s="194">
        <v>1</v>
      </c>
      <c r="C5" s="194">
        <v>2</v>
      </c>
      <c r="D5" s="194">
        <v>3</v>
      </c>
      <c r="E5" s="194">
        <v>4</v>
      </c>
      <c r="F5" s="194">
        <v>5</v>
      </c>
      <c r="G5" s="194" t="s">
        <v>20</v>
      </c>
      <c r="H5" s="194" t="s">
        <v>21</v>
      </c>
    </row>
    <row r="6" spans="2:8" x14ac:dyDescent="0.25">
      <c r="B6" s="195" t="s">
        <v>52</v>
      </c>
      <c r="C6" s="196"/>
      <c r="D6" s="196"/>
      <c r="E6" s="197"/>
      <c r="F6" s="198"/>
      <c r="G6" s="198"/>
      <c r="H6" s="198"/>
    </row>
    <row r="7" spans="2:8" x14ac:dyDescent="0.25">
      <c r="B7" s="195" t="s">
        <v>42</v>
      </c>
      <c r="C7" s="196"/>
      <c r="D7" s="196"/>
      <c r="E7" s="196"/>
      <c r="F7" s="198"/>
      <c r="G7" s="198"/>
      <c r="H7" s="198"/>
    </row>
    <row r="8" spans="2:8" x14ac:dyDescent="0.25">
      <c r="B8" s="199" t="s">
        <v>41</v>
      </c>
      <c r="C8" s="196"/>
      <c r="D8" s="196"/>
      <c r="E8" s="196"/>
      <c r="F8" s="198"/>
      <c r="G8" s="198"/>
      <c r="H8" s="198"/>
    </row>
    <row r="9" spans="2:8" x14ac:dyDescent="0.25">
      <c r="B9" s="200" t="s">
        <v>40</v>
      </c>
      <c r="C9" s="196"/>
      <c r="D9" s="196"/>
      <c r="E9" s="196"/>
      <c r="F9" s="198"/>
      <c r="G9" s="198"/>
      <c r="H9" s="198"/>
    </row>
    <row r="10" spans="2:8" x14ac:dyDescent="0.25">
      <c r="B10" s="200" t="s">
        <v>28</v>
      </c>
      <c r="C10" s="196"/>
      <c r="D10" s="196"/>
      <c r="E10" s="196"/>
      <c r="F10" s="198"/>
      <c r="G10" s="198"/>
      <c r="H10" s="198"/>
    </row>
    <row r="11" spans="2:8" x14ac:dyDescent="0.25">
      <c r="B11" s="195" t="s">
        <v>39</v>
      </c>
      <c r="C11" s="196"/>
      <c r="D11" s="196"/>
      <c r="E11" s="197"/>
      <c r="F11" s="198"/>
      <c r="G11" s="198"/>
      <c r="H11" s="198"/>
    </row>
    <row r="12" spans="2:8" x14ac:dyDescent="0.25">
      <c r="B12" s="201" t="s">
        <v>38</v>
      </c>
      <c r="C12" s="196"/>
      <c r="D12" s="196"/>
      <c r="E12" s="197"/>
      <c r="F12" s="198"/>
      <c r="G12" s="198"/>
      <c r="H12" s="198"/>
    </row>
    <row r="13" spans="2:8" x14ac:dyDescent="0.25">
      <c r="B13" s="195" t="s">
        <v>37</v>
      </c>
      <c r="C13" s="196"/>
      <c r="D13" s="196"/>
      <c r="E13" s="197"/>
      <c r="F13" s="198"/>
      <c r="G13" s="198"/>
      <c r="H13" s="198"/>
    </row>
    <row r="14" spans="2:8" x14ac:dyDescent="0.25">
      <c r="B14" s="201" t="s">
        <v>36</v>
      </c>
      <c r="C14" s="196"/>
      <c r="D14" s="196"/>
      <c r="E14" s="197"/>
      <c r="F14" s="198"/>
      <c r="G14" s="198"/>
      <c r="H14" s="198"/>
    </row>
    <row r="15" spans="2:8" x14ac:dyDescent="0.25">
      <c r="B15" s="202" t="s">
        <v>17</v>
      </c>
      <c r="C15" s="196"/>
      <c r="D15" s="196"/>
      <c r="E15" s="197"/>
      <c r="F15" s="198"/>
      <c r="G15" s="198"/>
      <c r="H15" s="198"/>
    </row>
    <row r="16" spans="2:8" x14ac:dyDescent="0.25">
      <c r="B16" s="201"/>
      <c r="C16" s="196"/>
      <c r="D16" s="196"/>
      <c r="E16" s="197"/>
      <c r="F16" s="198"/>
      <c r="G16" s="198"/>
      <c r="H16" s="198"/>
    </row>
    <row r="17" spans="2:8" x14ac:dyDescent="0.25">
      <c r="B17" s="195" t="s">
        <v>53</v>
      </c>
      <c r="C17" s="196"/>
      <c r="D17" s="196"/>
      <c r="E17" s="197"/>
      <c r="F17" s="198"/>
      <c r="G17" s="198"/>
      <c r="H17" s="198"/>
    </row>
    <row r="18" spans="2:8" x14ac:dyDescent="0.25">
      <c r="B18" s="195" t="s">
        <v>42</v>
      </c>
      <c r="C18" s="196"/>
      <c r="D18" s="196"/>
      <c r="E18" s="196"/>
      <c r="F18" s="198"/>
      <c r="G18" s="198"/>
      <c r="H18" s="198"/>
    </row>
    <row r="19" spans="2:8" x14ac:dyDescent="0.25">
      <c r="B19" s="199" t="s">
        <v>41</v>
      </c>
      <c r="C19" s="196"/>
      <c r="D19" s="196"/>
      <c r="E19" s="196"/>
      <c r="F19" s="198"/>
      <c r="G19" s="198"/>
      <c r="H19" s="198"/>
    </row>
    <row r="20" spans="2:8" x14ac:dyDescent="0.25">
      <c r="B20" s="200" t="s">
        <v>40</v>
      </c>
      <c r="C20" s="196"/>
      <c r="D20" s="196"/>
      <c r="E20" s="196"/>
      <c r="F20" s="198"/>
      <c r="G20" s="198"/>
      <c r="H20" s="198"/>
    </row>
    <row r="21" spans="2:8" x14ac:dyDescent="0.25">
      <c r="B21" s="200" t="s">
        <v>28</v>
      </c>
      <c r="C21" s="196"/>
      <c r="D21" s="196"/>
      <c r="E21" s="196"/>
      <c r="F21" s="198"/>
      <c r="G21" s="198"/>
      <c r="H21" s="198"/>
    </row>
    <row r="22" spans="2:8" x14ac:dyDescent="0.25">
      <c r="B22" s="195" t="s">
        <v>39</v>
      </c>
      <c r="C22" s="196"/>
      <c r="D22" s="196"/>
      <c r="E22" s="197"/>
      <c r="F22" s="198"/>
      <c r="G22" s="198"/>
      <c r="H22" s="198"/>
    </row>
    <row r="23" spans="2:8" x14ac:dyDescent="0.25">
      <c r="B23" s="201" t="s">
        <v>38</v>
      </c>
      <c r="C23" s="196"/>
      <c r="D23" s="196"/>
      <c r="E23" s="197"/>
      <c r="F23" s="198"/>
      <c r="G23" s="198"/>
      <c r="H23" s="198"/>
    </row>
    <row r="24" spans="2:8" x14ac:dyDescent="0.25">
      <c r="B24" s="195" t="s">
        <v>37</v>
      </c>
      <c r="C24" s="196"/>
      <c r="D24" s="196"/>
      <c r="E24" s="197"/>
      <c r="F24" s="198"/>
      <c r="G24" s="198"/>
      <c r="H24" s="198"/>
    </row>
    <row r="25" spans="2:8" x14ac:dyDescent="0.25">
      <c r="B25" s="201" t="s">
        <v>36</v>
      </c>
      <c r="C25" s="196"/>
      <c r="D25" s="196"/>
      <c r="E25" s="197"/>
      <c r="F25" s="198"/>
      <c r="G25" s="198"/>
      <c r="H25" s="198"/>
    </row>
    <row r="26" spans="2:8" x14ac:dyDescent="0.25">
      <c r="B26" s="202" t="s">
        <v>17</v>
      </c>
      <c r="C26" s="196"/>
      <c r="D26" s="196"/>
      <c r="E26" s="197"/>
      <c r="F26" s="198"/>
      <c r="G26" s="198"/>
      <c r="H26" s="198"/>
    </row>
  </sheetData>
  <mergeCells count="1">
    <mergeCell ref="B2:H2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H26"/>
  <sheetViews>
    <sheetView workbookViewId="0">
      <selection activeCell="F12" sqref="F12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7"/>
      <c r="C1" s="17"/>
      <c r="D1" s="17"/>
      <c r="E1" s="17"/>
      <c r="F1" s="3"/>
      <c r="G1" s="3"/>
      <c r="H1" s="3"/>
    </row>
    <row r="2" spans="2:8" ht="15.75" customHeight="1" x14ac:dyDescent="0.25">
      <c r="B2" s="237" t="s">
        <v>51</v>
      </c>
      <c r="C2" s="237"/>
      <c r="D2" s="237"/>
      <c r="E2" s="237"/>
      <c r="F2" s="237"/>
      <c r="G2" s="237"/>
      <c r="H2" s="237"/>
    </row>
    <row r="3" spans="2:8" ht="18" x14ac:dyDescent="0.25">
      <c r="B3" s="17"/>
      <c r="C3" s="17"/>
      <c r="D3" s="17"/>
      <c r="E3" s="17"/>
      <c r="F3" s="3"/>
      <c r="G3" s="3"/>
      <c r="H3" s="3"/>
    </row>
    <row r="4" spans="2:8" ht="25.5" x14ac:dyDescent="0.25">
      <c r="B4" s="34" t="s">
        <v>8</v>
      </c>
      <c r="C4" s="34" t="s">
        <v>79</v>
      </c>
      <c r="D4" s="34" t="s">
        <v>74</v>
      </c>
      <c r="E4" s="34" t="s">
        <v>75</v>
      </c>
      <c r="F4" s="34" t="s">
        <v>76</v>
      </c>
      <c r="G4" s="34" t="s">
        <v>18</v>
      </c>
      <c r="H4" s="34" t="s">
        <v>55</v>
      </c>
    </row>
    <row r="5" spans="2:8" x14ac:dyDescent="0.25">
      <c r="B5" s="34">
        <v>1</v>
      </c>
      <c r="C5" s="34">
        <v>2</v>
      </c>
      <c r="D5" s="34">
        <v>3</v>
      </c>
      <c r="E5" s="34">
        <v>4</v>
      </c>
      <c r="F5" s="34">
        <v>5</v>
      </c>
      <c r="G5" s="34" t="s">
        <v>20</v>
      </c>
      <c r="H5" s="34" t="s">
        <v>21</v>
      </c>
    </row>
    <row r="6" spans="2:8" x14ac:dyDescent="0.25">
      <c r="B6" s="6" t="s">
        <v>52</v>
      </c>
      <c r="C6" s="4"/>
      <c r="D6" s="4"/>
      <c r="E6" s="5"/>
      <c r="F6" s="25"/>
      <c r="G6" s="25"/>
      <c r="H6" s="25"/>
    </row>
    <row r="7" spans="2:8" x14ac:dyDescent="0.25">
      <c r="B7" s="6" t="s">
        <v>42</v>
      </c>
      <c r="C7" s="4"/>
      <c r="D7" s="4"/>
      <c r="E7" s="4"/>
      <c r="F7" s="25"/>
      <c r="G7" s="25"/>
      <c r="H7" s="25"/>
    </row>
    <row r="8" spans="2:8" x14ac:dyDescent="0.25">
      <c r="B8" s="29" t="s">
        <v>41</v>
      </c>
      <c r="C8" s="4"/>
      <c r="D8" s="4"/>
      <c r="E8" s="4"/>
      <c r="F8" s="25"/>
      <c r="G8" s="25"/>
      <c r="H8" s="25"/>
    </row>
    <row r="9" spans="2:8" x14ac:dyDescent="0.25">
      <c r="B9" s="28" t="s">
        <v>40</v>
      </c>
      <c r="C9" s="4"/>
      <c r="D9" s="4"/>
      <c r="E9" s="4"/>
      <c r="F9" s="25"/>
      <c r="G9" s="25"/>
      <c r="H9" s="25"/>
    </row>
    <row r="10" spans="2:8" x14ac:dyDescent="0.25">
      <c r="B10" s="28" t="s">
        <v>28</v>
      </c>
      <c r="C10" s="4"/>
      <c r="D10" s="4"/>
      <c r="E10" s="4"/>
      <c r="F10" s="25"/>
      <c r="G10" s="25"/>
      <c r="H10" s="25"/>
    </row>
    <row r="11" spans="2:8" x14ac:dyDescent="0.25">
      <c r="B11" s="6" t="s">
        <v>39</v>
      </c>
      <c r="C11" s="4"/>
      <c r="D11" s="4"/>
      <c r="E11" s="5"/>
      <c r="F11" s="25"/>
      <c r="G11" s="25"/>
      <c r="H11" s="25"/>
    </row>
    <row r="12" spans="2:8" x14ac:dyDescent="0.25">
      <c r="B12" s="27" t="s">
        <v>38</v>
      </c>
      <c r="C12" s="4"/>
      <c r="D12" s="4"/>
      <c r="E12" s="5"/>
      <c r="F12" s="25"/>
      <c r="G12" s="25"/>
      <c r="H12" s="25"/>
    </row>
    <row r="13" spans="2:8" x14ac:dyDescent="0.25">
      <c r="B13" s="6" t="s">
        <v>37</v>
      </c>
      <c r="C13" s="4"/>
      <c r="D13" s="4"/>
      <c r="E13" s="5"/>
      <c r="F13" s="25"/>
      <c r="G13" s="25"/>
      <c r="H13" s="25"/>
    </row>
    <row r="14" spans="2:8" x14ac:dyDescent="0.25">
      <c r="B14" s="27" t="s">
        <v>36</v>
      </c>
      <c r="C14" s="4"/>
      <c r="D14" s="4"/>
      <c r="E14" s="5"/>
      <c r="F14" s="25"/>
      <c r="G14" s="25"/>
      <c r="H14" s="25"/>
    </row>
    <row r="15" spans="2:8" x14ac:dyDescent="0.25">
      <c r="B15" s="11" t="s">
        <v>17</v>
      </c>
      <c r="C15" s="4"/>
      <c r="D15" s="4"/>
      <c r="E15" s="5"/>
      <c r="F15" s="25"/>
      <c r="G15" s="25"/>
      <c r="H15" s="25"/>
    </row>
    <row r="16" spans="2:8" x14ac:dyDescent="0.25">
      <c r="B16" s="27"/>
      <c r="C16" s="4"/>
      <c r="D16" s="4"/>
      <c r="E16" s="5"/>
      <c r="F16" s="25"/>
      <c r="G16" s="25"/>
      <c r="H16" s="25"/>
    </row>
    <row r="17" spans="2:8" ht="15.75" customHeight="1" x14ac:dyDescent="0.25">
      <c r="B17" s="6" t="s">
        <v>53</v>
      </c>
      <c r="C17" s="4"/>
      <c r="D17" s="4"/>
      <c r="E17" s="5"/>
      <c r="F17" s="25"/>
      <c r="G17" s="25"/>
      <c r="H17" s="25"/>
    </row>
    <row r="18" spans="2:8" ht="15.75" customHeight="1" x14ac:dyDescent="0.25">
      <c r="B18" s="6" t="s">
        <v>42</v>
      </c>
      <c r="C18" s="4"/>
      <c r="D18" s="4"/>
      <c r="E18" s="4"/>
      <c r="F18" s="25"/>
      <c r="G18" s="25"/>
      <c r="H18" s="25"/>
    </row>
    <row r="19" spans="2:8" x14ac:dyDescent="0.25">
      <c r="B19" s="29" t="s">
        <v>41</v>
      </c>
      <c r="C19" s="4"/>
      <c r="D19" s="4"/>
      <c r="E19" s="4"/>
      <c r="F19" s="25"/>
      <c r="G19" s="25"/>
      <c r="H19" s="25"/>
    </row>
    <row r="20" spans="2:8" x14ac:dyDescent="0.25">
      <c r="B20" s="28" t="s">
        <v>40</v>
      </c>
      <c r="C20" s="4"/>
      <c r="D20" s="4"/>
      <c r="E20" s="4"/>
      <c r="F20" s="25"/>
      <c r="G20" s="25"/>
      <c r="H20" s="25"/>
    </row>
    <row r="21" spans="2:8" x14ac:dyDescent="0.25">
      <c r="B21" s="28" t="s">
        <v>28</v>
      </c>
      <c r="C21" s="4"/>
      <c r="D21" s="4"/>
      <c r="E21" s="4"/>
      <c r="F21" s="25"/>
      <c r="G21" s="25"/>
      <c r="H21" s="25"/>
    </row>
    <row r="22" spans="2:8" x14ac:dyDescent="0.25">
      <c r="B22" s="6" t="s">
        <v>39</v>
      </c>
      <c r="C22" s="4"/>
      <c r="D22" s="4"/>
      <c r="E22" s="5"/>
      <c r="F22" s="25"/>
      <c r="G22" s="25"/>
      <c r="H22" s="25"/>
    </row>
    <row r="23" spans="2:8" x14ac:dyDescent="0.25">
      <c r="B23" s="27" t="s">
        <v>38</v>
      </c>
      <c r="C23" s="4"/>
      <c r="D23" s="4"/>
      <c r="E23" s="5"/>
      <c r="F23" s="25"/>
      <c r="G23" s="25"/>
      <c r="H23" s="25"/>
    </row>
    <row r="24" spans="2:8" x14ac:dyDescent="0.25">
      <c r="B24" s="6" t="s">
        <v>37</v>
      </c>
      <c r="C24" s="4"/>
      <c r="D24" s="4"/>
      <c r="E24" s="5"/>
      <c r="F24" s="25"/>
      <c r="G24" s="25"/>
      <c r="H24" s="25"/>
    </row>
    <row r="25" spans="2:8" x14ac:dyDescent="0.25">
      <c r="B25" s="27" t="s">
        <v>36</v>
      </c>
      <c r="C25" s="4"/>
      <c r="D25" s="4"/>
      <c r="E25" s="5"/>
      <c r="F25" s="25"/>
      <c r="G25" s="25"/>
      <c r="H25" s="25"/>
    </row>
    <row r="26" spans="2:8" x14ac:dyDescent="0.25">
      <c r="B26" s="11" t="s">
        <v>17</v>
      </c>
      <c r="C26" s="4"/>
      <c r="D26" s="4"/>
      <c r="E26" s="5"/>
      <c r="F26" s="25"/>
      <c r="G26" s="25"/>
      <c r="H26" s="25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ABAEB-C7D9-4B7D-9187-BCB128FD532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SAŽETAK</vt:lpstr>
      <vt:lpstr> Račun prihoda i rashoda</vt:lpstr>
      <vt:lpstr>Rashodi i prihodi prema izvoru</vt:lpstr>
      <vt:lpstr>List3</vt:lpstr>
      <vt:lpstr>Rashodi prema funkcijskoj k </vt:lpstr>
      <vt:lpstr>Račun financiranja </vt:lpstr>
      <vt:lpstr>Račun financiranja prema i.f.</vt:lpstr>
      <vt:lpstr>Račun fin prema izvorima f</vt:lpstr>
      <vt:lpstr>List4</vt:lpstr>
      <vt:lpstr>Programska klasifikacija</vt:lpstr>
      <vt:lpstr>List2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WSNUSER</cp:lastModifiedBy>
  <cp:lastPrinted>2026-03-25T14:47:55Z</cp:lastPrinted>
  <dcterms:created xsi:type="dcterms:W3CDTF">2022-08-12T12:51:27Z</dcterms:created>
  <dcterms:modified xsi:type="dcterms:W3CDTF">2026-03-27T17:03:02Z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 JLP(R)S.xlsx</vt:lpwstr>
  </property>
</Properties>
</file>